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Plan d'action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Mode d'emploi" sheetId="4" state="visible" r:id="rId4"/>
    <sheet xmlns:r="http://schemas.openxmlformats.org/officeDocument/2006/relationships" name="_ChartData" sheetId="5" state="hidden" r:id="rId5"/>
  </sheets>
  <definedNames>
    <definedName name="_xlnm._FilterDatabase" localSheetId="0" hidden="1">'Plan d''action'!$A$7:$L$207</definedName>
    <definedName name="_xlnm.Print_Area" localSheetId="0">'Plan d''action'!$A$1:$L$207</definedName>
    <definedName name="_xlnm.Print_Area" localSheetId="3">'Mode d''emploi'!$A$1:$D$40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color rgb="00475569"/>
      <sz val="9"/>
    </font>
    <font>
      <name val="Calibri"/>
      <i val="1"/>
      <color rgb="00475569"/>
      <sz val="11"/>
    </font>
    <font>
      <name val="Calibri"/>
      <b val="1"/>
      <color rgb="00475569"/>
      <sz val="9"/>
    </font>
    <font>
      <name val="Calibri"/>
      <b val="1"/>
      <color rgb="00FFFFFF"/>
      <sz val="20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i val="1"/>
      <color rgb="00475569"/>
      <sz val="10"/>
    </font>
    <font>
      <name val="Calibri"/>
      <b val="1"/>
      <color rgb="000F766E"/>
      <sz val="9"/>
    </font>
    <font>
      <name val="Calibri"/>
      <b val="1"/>
      <color rgb="00FFFFFF"/>
      <sz val="22"/>
    </font>
    <font>
      <name val="Calibri"/>
      <b val="1"/>
      <color rgb="0022C55E"/>
      <sz val="9"/>
    </font>
    <font>
      <name val="Calibri"/>
      <b val="1"/>
      <color rgb="0014B8A6"/>
      <sz val="9"/>
    </font>
    <font>
      <name val="Calibri"/>
      <b val="1"/>
      <color rgb="00DC2626"/>
      <sz val="9"/>
    </font>
    <font>
      <name val="Calibri"/>
      <b val="1"/>
      <color rgb="001E293B"/>
      <sz val="10"/>
    </font>
    <font>
      <name val="Calibri"/>
      <b val="1"/>
      <color rgb="000F766E"/>
      <sz val="14"/>
    </font>
    <font>
      <name val="Calibri"/>
      <b val="1"/>
      <color rgb="0014B8A6"/>
      <sz val="11"/>
    </font>
  </fonts>
  <fills count="10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0F766E"/>
      </patternFill>
    </fill>
    <fill>
      <patternFill patternType="solid">
        <fgColor rgb="0022C55E"/>
      </patternFill>
    </fill>
    <fill>
      <patternFill patternType="solid">
        <fgColor rgb="0014B8A6"/>
      </patternFill>
    </fill>
    <fill>
      <patternFill patternType="solid">
        <fgColor rgb="00DC2626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BEB"/>
      </patternFill>
    </fill>
  </fills>
  <borders count="18">
    <border>
      <left/>
      <right/>
      <top/>
      <bottom/>
      <diagonal/>
    </border>
    <border>
      <bottom style="medium">
        <color rgb="0014B8A6"/>
      </bottom>
    </border>
    <border>
      <left/>
      <right/>
      <top/>
      <bottom style="medium">
        <color rgb="0014B8A6"/>
      </bottom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medium">
        <color rgb="00FFFFFF"/>
      </bottom>
    </border>
    <border>
      <top style="medium">
        <color rgb="000F766E"/>
      </top>
    </border>
    <border>
      <left/>
      <right/>
      <top style="medium">
        <color rgb="000F766E"/>
      </top>
      <bottom/>
      <diagonal/>
    </border>
    <border>
      <top style="medium">
        <color rgb="0022C55E"/>
      </top>
    </border>
    <border>
      <left/>
      <right/>
      <top style="medium">
        <color rgb="0022C55E"/>
      </top>
      <bottom/>
      <diagonal/>
    </border>
    <border>
      <top style="medium">
        <color rgb="0014B8A6"/>
      </top>
    </border>
    <border>
      <left/>
      <right/>
      <top style="medium">
        <color rgb="0014B8A6"/>
      </top>
      <bottom/>
      <diagonal/>
    </border>
    <border>
      <top style="medium">
        <color rgb="00DC2626"/>
      </top>
    </border>
    <border>
      <left/>
      <right/>
      <top style="medium">
        <color rgb="00DC2626"/>
      </top>
      <bottom/>
      <diagonal/>
    </border>
    <border>
      <right/>
      <bottom style="medium">
        <color rgb="0014B8A6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2" pivotButton="0" quotePrefix="0" xfId="0"/>
    <xf numFmtId="0" fontId="5" fillId="3" borderId="3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7" pivotButton="0" quotePrefix="0" xfId="0"/>
    <xf numFmtId="0" fontId="5" fillId="4" borderId="3" applyAlignment="1" pivotButton="0" quotePrefix="0" xfId="0">
      <alignment horizontal="center" vertical="center"/>
    </xf>
    <xf numFmtId="0" fontId="5" fillId="5" borderId="3" applyAlignment="1" pivotButton="0" quotePrefix="0" xfId="0">
      <alignment horizontal="center" vertical="center"/>
    </xf>
    <xf numFmtId="0" fontId="5" fillId="6" borderId="3" applyAlignment="1" pivotButton="0" quotePrefix="0" xfId="0">
      <alignment horizontal="center" vertical="center"/>
    </xf>
    <xf numFmtId="0" fontId="0" fillId="7" borderId="0" pivotButton="0" quotePrefix="0" xfId="0"/>
    <xf numFmtId="0" fontId="6" fillId="3" borderId="8" applyAlignment="1" pivotButton="0" quotePrefix="0" xfId="0">
      <alignment horizontal="center" vertical="center" wrapText="1"/>
    </xf>
    <xf numFmtId="0" fontId="7" fillId="8" borderId="3" applyAlignment="1" pivotButton="0" quotePrefix="0" xfId="0">
      <alignment horizontal="center" vertical="center" wrapText="1"/>
    </xf>
    <xf numFmtId="0" fontId="7" fillId="8" borderId="3" applyAlignment="1" pivotButton="0" quotePrefix="0" xfId="0">
      <alignment horizontal="left" vertical="center" wrapText="1"/>
    </xf>
    <xf numFmtId="165" fontId="7" fillId="8" borderId="3" applyAlignment="1" pivotButton="0" quotePrefix="0" xfId="0">
      <alignment horizontal="center" vertical="center"/>
    </xf>
    <xf numFmtId="9" fontId="7" fillId="8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 wrapText="1"/>
    </xf>
    <xf numFmtId="0" fontId="7" fillId="7" borderId="3" applyAlignment="1" pivotButton="0" quotePrefix="0" xfId="0">
      <alignment horizontal="left" vertical="center" wrapText="1"/>
    </xf>
    <xf numFmtId="165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7" fillId="9" borderId="3" applyAlignment="1" pivotButton="0" quotePrefix="0" xfId="0">
      <alignment horizontal="left" vertical="center" wrapText="1"/>
    </xf>
    <xf numFmtId="165" fontId="7" fillId="9" borderId="3" applyAlignment="1" pivotButton="0" quotePrefix="0" xfId="0">
      <alignment horizontal="center" vertical="center" wrapText="1"/>
    </xf>
    <xf numFmtId="0" fontId="7" fillId="9" borderId="3" applyAlignment="1" pivotButton="0" quotePrefix="0" xfId="0">
      <alignment horizontal="center" vertical="center" wrapText="1"/>
    </xf>
    <xf numFmtId="9" fontId="7" fillId="9" borderId="3" applyAlignment="1" pivotButton="0" quotePrefix="0" xfId="0">
      <alignment horizontal="center" vertical="center" wrapText="1"/>
    </xf>
    <xf numFmtId="0" fontId="8" fillId="0" borderId="0" pivotButton="0" quotePrefix="0" xfId="0"/>
    <xf numFmtId="0" fontId="9" fillId="2" borderId="9" applyAlignment="1" pivotButton="0" quotePrefix="0" xfId="0">
      <alignment horizontal="center" vertical="center" wrapText="1"/>
    </xf>
    <xf numFmtId="0" fontId="0" fillId="0" borderId="10" pivotButton="0" quotePrefix="0" xfId="0"/>
    <xf numFmtId="0" fontId="11" fillId="2" borderId="11" applyAlignment="1" pivotButton="0" quotePrefix="0" xfId="0">
      <alignment horizontal="center" vertical="center" wrapText="1"/>
    </xf>
    <xf numFmtId="0" fontId="0" fillId="0" borderId="12" pivotButton="0" quotePrefix="0" xfId="0"/>
    <xf numFmtId="0" fontId="12" fillId="2" borderId="13" applyAlignment="1" pivotButton="0" quotePrefix="0" xfId="0">
      <alignment horizontal="center" vertical="center" wrapText="1"/>
    </xf>
    <xf numFmtId="0" fontId="0" fillId="0" borderId="14" pivotButton="0" quotePrefix="0" xfId="0"/>
    <xf numFmtId="0" fontId="13" fillId="2" borderId="15" applyAlignment="1" pivotButton="0" quotePrefix="0" xfId="0">
      <alignment horizontal="center" vertical="center" wrapText="1"/>
    </xf>
    <xf numFmtId="0" fontId="0" fillId="0" borderId="16" pivotButton="0" quotePrefix="0" xfId="0"/>
    <xf numFmtId="0" fontId="10" fillId="3" borderId="3" applyAlignment="1" pivotButton="0" quotePrefix="0" xfId="0">
      <alignment horizontal="center" vertical="center"/>
    </xf>
    <xf numFmtId="0" fontId="10" fillId="4" borderId="3" applyAlignment="1" pivotButton="0" quotePrefix="0" xfId="0">
      <alignment horizontal="center" vertical="center"/>
    </xf>
    <xf numFmtId="0" fontId="10" fillId="5" borderId="3" applyAlignment="1" pivotButton="0" quotePrefix="0" xfId="0">
      <alignment horizontal="center" vertical="center"/>
    </xf>
    <xf numFmtId="0" fontId="10" fillId="6" borderId="3" applyAlignment="1" pivotButton="0" quotePrefix="0" xfId="0">
      <alignment horizontal="center" vertical="center"/>
    </xf>
    <xf numFmtId="0" fontId="14" fillId="0" borderId="0" pivotButton="0" quotePrefix="0" xfId="0"/>
    <xf numFmtId="166" fontId="15" fillId="0" borderId="0" applyAlignment="1" pivotButton="0" quotePrefix="0" xfId="0">
      <alignment horizontal="center" vertical="center"/>
    </xf>
    <xf numFmtId="0" fontId="16" fillId="0" borderId="1" pivotButton="0" quotePrefix="0" xfId="0"/>
    <xf numFmtId="0" fontId="7" fillId="8" borderId="3" pivotButton="0" quotePrefix="0" xfId="0"/>
    <xf numFmtId="0" fontId="14" fillId="8" borderId="3" applyAlignment="1" pivotButton="0" quotePrefix="0" xfId="0">
      <alignment horizontal="center" vertical="center"/>
    </xf>
    <xf numFmtId="0" fontId="7" fillId="7" borderId="3" pivotButton="0" quotePrefix="0" xfId="0"/>
    <xf numFmtId="0" fontId="14" fillId="7" borderId="3" applyAlignment="1" pivotButton="0" quotePrefix="0" xfId="0">
      <alignment horizontal="center" vertical="center"/>
    </xf>
    <xf numFmtId="0" fontId="16" fillId="0" borderId="17" pivotButton="0" quotePrefix="0" xfId="0"/>
    <xf numFmtId="0" fontId="6" fillId="3" borderId="3" applyAlignment="1" pivotButton="0" quotePrefix="0" xfId="0">
      <alignment horizontal="center" vertical="center" wrapText="1"/>
    </xf>
    <xf numFmtId="1" fontId="7" fillId="8" borderId="3" applyAlignment="1" pivotButton="0" quotePrefix="0" xfId="0">
      <alignment horizontal="center" vertical="center"/>
    </xf>
    <xf numFmtId="1" fontId="7" fillId="7" borderId="3" applyAlignment="1" pivotButton="0" quotePrefix="0" xfId="0">
      <alignment horizontal="center" vertical="center"/>
    </xf>
    <xf numFmtId="0" fontId="0" fillId="3" borderId="3" pivotButton="0" quotePrefix="0" xfId="0"/>
    <xf numFmtId="0" fontId="0" fillId="8" borderId="3" pivotButton="0" quotePrefix="0" xfId="0"/>
    <xf numFmtId="0" fontId="0" fillId="7" borderId="3" pivotButton="0" quotePrefix="0" xfId="0"/>
    <xf numFmtId="0" fontId="6" fillId="3" borderId="3" applyAlignment="1" pivotButton="0" quotePrefix="0" xfId="0">
      <alignment horizontal="left" vertical="center" wrapText="1"/>
    </xf>
    <xf numFmtId="0" fontId="14" fillId="8" borderId="3" applyAlignment="1" pivotButton="0" quotePrefix="0" xfId="0">
      <alignment horizontal="left" vertical="center" wrapText="1"/>
    </xf>
    <xf numFmtId="0" fontId="14" fillId="7" borderId="3" applyAlignment="1" pivotButton="0" quotePrefix="0" xfId="0">
      <alignment horizontal="left" vertical="center" wrapText="1"/>
    </xf>
  </cellXfs>
  <cellStyles count="1">
    <cellStyle name="Normal" xfId="0" builtinId="0" hidden="0"/>
  </cellStyles>
  <dxfs count="9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EAB308"/>
      </font>
      <fill>
        <patternFill patternType="solid">
          <fgColor rgb="00FEF9C3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1D4ED8"/>
      </font>
      <fill>
        <patternFill patternType="solid">
          <fgColor rgb="00DBEAFE"/>
        </patternFill>
      </fill>
    </dxf>
    <dxf>
      <font>
        <color rgb="0094A3B8"/>
      </font>
      <fill>
        <patternFill patternType="solid">
          <fgColor rgb="00F1F5F9"/>
        </patternFill>
      </fill>
    </dxf>
    <dxf>
      <font>
        <color rgb="001D4ED8"/>
      </font>
      <fill>
        <patternFill patternType="solid">
          <fgColor rgb="00DBEAFE"/>
        </patternFill>
      </fill>
    </dxf>
    <dxf>
      <font>
        <name val="Calibri"/>
        <b val="1"/>
        <color rgb="0016A34A"/>
        <sz val="14"/>
      </font>
      <fill>
        <patternFill patternType="solid">
          <fgColor rgb="00DCFCE7"/>
        </patternFill>
      </fill>
    </dxf>
    <dxf>
      <font>
        <name val="Calibri"/>
        <b val="1"/>
        <color rgb="00EAB308"/>
        <sz val="14"/>
      </font>
      <fill>
        <patternFill patternType="solid">
          <fgColor rgb="00FEF9C3"/>
        </patternFill>
      </fill>
    </dxf>
    <dxf>
      <font>
        <name val="Calibri"/>
        <b val="1"/>
        <color rgb="00DC2626"/>
        <sz val="14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Avancement moyen par axe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'_ChartData'!B1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'_ChartData'!$A$2:$A$9</f>
            </numRef>
          </cat>
          <val>
            <numRef>
              <f>'_ChartData'!$B$2:$B$9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Avancement (%)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Axe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14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2:L20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5" customWidth="1" min="1" max="1"/>
    <col width="8" customWidth="1" min="2" max="2"/>
    <col width="28" customWidth="1" min="3" max="3"/>
    <col width="22" customWidth="1" min="4" max="4"/>
    <col width="22" customWidth="1" min="5" max="5"/>
    <col width="14" customWidth="1" min="6" max="6"/>
    <col width="14" customWidth="1" min="7" max="7"/>
    <col width="14" customWidth="1" min="8" max="8"/>
    <col width="14" customWidth="1" min="9" max="9"/>
    <col width="12" customWidth="1" min="10" max="10"/>
    <col width="18" customWidth="1" min="11" max="11"/>
    <col width="18" customWidth="1" min="12" max="12"/>
  </cols>
  <sheetData>
    <row r="1" ht="8" customHeight="1"/>
    <row r="2" ht="50" customHeight="1">
      <c r="B2" s="1" t="inlineStr">
        <is>
          <t>PLAN D'ACTION</t>
        </is>
      </c>
      <c r="H2" s="2" t="inlineStr">
        <is>
          <t>Mis à jour le : 04/03/2026</t>
        </is>
      </c>
    </row>
    <row r="3" ht="20" customHeight="1">
      <c r="B3" s="3" t="inlineStr">
        <is>
          <t>Suivi centralisé des actions, responsabilités et échéances</t>
        </is>
      </c>
    </row>
    <row r="4" ht="30" customHeight="1">
      <c r="A4" s="4" t="n"/>
      <c r="B4" s="5" t="inlineStr">
        <is>
          <t>📋  TOTAL ACTIONS</t>
        </is>
      </c>
      <c r="C4" s="6" t="n"/>
      <c r="D4" s="6" t="n"/>
      <c r="E4" s="6" t="n"/>
      <c r="F4" s="6" t="n"/>
      <c r="G4" s="5" t="inlineStr">
        <is>
          <t>✅  TERMINÉES</t>
        </is>
      </c>
      <c r="H4" s="6" t="n"/>
      <c r="I4" s="5" t="inlineStr">
        <is>
          <t>🔄  EN COURS</t>
        </is>
      </c>
      <c r="J4" s="6" t="n"/>
      <c r="K4" s="5" t="inlineStr">
        <is>
          <t>⚠️  EN RETARD</t>
        </is>
      </c>
      <c r="L4" s="6" t="n"/>
    </row>
    <row r="5" ht="40" customHeight="1">
      <c r="B5" s="7">
        <f>COUNTA(C8:C207)</f>
        <v/>
      </c>
      <c r="C5" s="8" t="n"/>
      <c r="D5" s="8" t="n"/>
      <c r="E5" s="8" t="n"/>
      <c r="F5" s="9" t="n"/>
      <c r="G5" s="10">
        <f>COUNTIF(K8:K207,"Terminé")</f>
        <v/>
      </c>
      <c r="H5" s="9" t="n"/>
      <c r="I5" s="11">
        <f>COUNTIF(K8:K207,"En cours")</f>
        <v/>
      </c>
      <c r="J5" s="9" t="n"/>
      <c r="K5" s="12">
        <f>COUNTIF(M8:M207,"EN RETARD")</f>
        <v/>
      </c>
      <c r="L5" s="9" t="n"/>
    </row>
    <row r="6" ht="20" customHeight="1">
      <c r="B6" s="13" t="inlineStr"/>
    </row>
    <row r="7" ht="36" customHeight="1">
      <c r="A7" s="14" t="inlineStr">
        <is>
          <t>#</t>
        </is>
      </c>
      <c r="B7" s="14" t="inlineStr">
        <is>
          <t>ID</t>
        </is>
      </c>
      <c r="C7" s="14" t="inlineStr">
        <is>
          <t>Action / Description</t>
        </is>
      </c>
      <c r="D7" s="14" t="inlineStr">
        <is>
          <t>Axe stratégique</t>
        </is>
      </c>
      <c r="E7" s="14" t="inlineStr">
        <is>
          <t>Responsable</t>
        </is>
      </c>
      <c r="F7" s="14" t="inlineStr">
        <is>
          <t>Date début</t>
        </is>
      </c>
      <c r="G7" s="14" t="inlineStr">
        <is>
          <t>Échéance</t>
        </is>
      </c>
      <c r="H7" s="14" t="inlineStr">
        <is>
          <t>Priorité</t>
        </is>
      </c>
      <c r="I7" s="14" t="inlineStr">
        <is>
          <t>Avancement %</t>
        </is>
      </c>
      <c r="J7" s="14" t="inlineStr">
        <is>
          <t>Catégorie</t>
        </is>
      </c>
      <c r="K7" s="14" t="inlineStr">
        <is>
          <t>Statut</t>
        </is>
      </c>
      <c r="L7" s="14" t="inlineStr">
        <is>
          <t>Alertes</t>
        </is>
      </c>
    </row>
    <row r="8" ht="22" customHeight="1">
      <c r="A8" s="15" t="n">
        <v>1</v>
      </c>
      <c r="B8" s="15" t="inlineStr">
        <is>
          <t>ACT-001</t>
        </is>
      </c>
      <c r="C8" s="16" t="inlineStr">
        <is>
          <t>Déploiement du nouvel ERP</t>
        </is>
      </c>
      <c r="D8" s="16" t="inlineStr">
        <is>
          <t>Digital &amp; SI</t>
        </is>
      </c>
      <c r="E8" s="16" t="inlineStr">
        <is>
          <t>Thomas Petit</t>
        </is>
      </c>
      <c r="F8" s="17" t="n">
        <v>46055.83231073612</v>
      </c>
      <c r="G8" s="17" t="n">
        <v>46145.83231073612</v>
      </c>
      <c r="H8" s="15" t="inlineStr">
        <is>
          <t>Critique</t>
        </is>
      </c>
      <c r="I8" s="18" t="n">
        <v>0.45</v>
      </c>
      <c r="J8" s="15" t="inlineStr">
        <is>
          <t>Projet</t>
        </is>
      </c>
      <c r="K8" s="15" t="inlineStr">
        <is>
          <t>En cours</t>
        </is>
      </c>
      <c r="L8" s="15" t="inlineStr"/>
    </row>
    <row r="9" ht="22" customHeight="1">
      <c r="A9" s="19" t="n">
        <v>2</v>
      </c>
      <c r="B9" s="19" t="inlineStr">
        <is>
          <t>ACT-002</t>
        </is>
      </c>
      <c r="C9" s="20" t="inlineStr">
        <is>
          <t>Révision de la politique RH</t>
        </is>
      </c>
      <c r="D9" s="20" t="inlineStr">
        <is>
          <t>RH &amp; Formation</t>
        </is>
      </c>
      <c r="E9" s="20" t="inlineStr">
        <is>
          <t>Sophie Bernard</t>
        </is>
      </c>
      <c r="F9" s="21" t="n">
        <v>46070.83231073612</v>
      </c>
      <c r="G9" s="21" t="n">
        <v>46115.83231073612</v>
      </c>
      <c r="H9" s="19" t="inlineStr">
        <is>
          <t>Haute</t>
        </is>
      </c>
      <c r="I9" s="22" t="n">
        <v>0.7</v>
      </c>
      <c r="J9" s="19" t="inlineStr">
        <is>
          <t>Processus</t>
        </is>
      </c>
      <c r="K9" s="19" t="inlineStr">
        <is>
          <t>En cours</t>
        </is>
      </c>
      <c r="L9" s="19" t="inlineStr"/>
    </row>
    <row r="10" ht="22" customHeight="1">
      <c r="A10" s="15" t="n">
        <v>3</v>
      </c>
      <c r="B10" s="15" t="inlineStr">
        <is>
          <t>ACT-003</t>
        </is>
      </c>
      <c r="C10" s="16" t="inlineStr">
        <is>
          <t>Audit qualité interne Q1</t>
        </is>
      </c>
      <c r="D10" s="16" t="inlineStr">
        <is>
          <t>Qualité</t>
        </is>
      </c>
      <c r="E10" s="16" t="inlineStr">
        <is>
          <t>Isabelle Moreau</t>
        </is>
      </c>
      <c r="F10" s="17" t="n">
        <v>46080.83231073612</v>
      </c>
      <c r="G10" s="17" t="n">
        <v>46095.83231073612</v>
      </c>
      <c r="H10" s="15" t="inlineStr">
        <is>
          <t>Haute</t>
        </is>
      </c>
      <c r="I10" s="18" t="n">
        <v>0.8</v>
      </c>
      <c r="J10" s="15" t="inlineStr">
        <is>
          <t>Conformité</t>
        </is>
      </c>
      <c r="K10" s="15" t="inlineStr">
        <is>
          <t>En cours</t>
        </is>
      </c>
      <c r="L10" s="15" t="inlineStr"/>
    </row>
    <row r="11" ht="22" customHeight="1">
      <c r="A11" s="19" t="n">
        <v>4</v>
      </c>
      <c r="B11" s="19" t="inlineStr">
        <is>
          <t>ACT-004</t>
        </is>
      </c>
      <c r="C11" s="20" t="inlineStr">
        <is>
          <t>Plan de formation commerciale</t>
        </is>
      </c>
      <c r="D11" s="20" t="inlineStr">
        <is>
          <t>Commercial</t>
        </is>
      </c>
      <c r="E11" s="20" t="inlineStr">
        <is>
          <t>Camille Roux</t>
        </is>
      </c>
      <c r="F11" s="21" t="n">
        <v>46085.83231073612</v>
      </c>
      <c r="G11" s="21" t="n">
        <v>46130.83231073612</v>
      </c>
      <c r="H11" s="19" t="inlineStr">
        <is>
          <t>Moyenne</t>
        </is>
      </c>
      <c r="I11" s="22" t="n">
        <v>0.2</v>
      </c>
      <c r="J11" s="19" t="inlineStr">
        <is>
          <t>Projet</t>
        </is>
      </c>
      <c r="K11" s="19" t="inlineStr">
        <is>
          <t>En cours</t>
        </is>
      </c>
      <c r="L11" s="19" t="inlineStr"/>
    </row>
    <row r="12" ht="22" customHeight="1">
      <c r="A12" s="15" t="n">
        <v>5</v>
      </c>
      <c r="B12" s="15" t="inlineStr">
        <is>
          <t>ACT-005</t>
        </is>
      </c>
      <c r="C12" s="16" t="inlineStr">
        <is>
          <t>Refonte site internet</t>
        </is>
      </c>
      <c r="D12" s="16" t="inlineStr">
        <is>
          <t>Communication</t>
        </is>
      </c>
      <c r="E12" s="16" t="inlineStr">
        <is>
          <t>Nicolas Lambert</t>
        </is>
      </c>
      <c r="F12" s="17" t="n">
        <v>46075.83231073612</v>
      </c>
      <c r="G12" s="17" t="n">
        <v>46105.83231073612</v>
      </c>
      <c r="H12" s="15" t="inlineStr">
        <is>
          <t>Haute</t>
        </is>
      </c>
      <c r="I12" s="18" t="n">
        <v>0.55</v>
      </c>
      <c r="J12" s="15" t="inlineStr">
        <is>
          <t>Innovation</t>
        </is>
      </c>
      <c r="K12" s="15" t="inlineStr">
        <is>
          <t>En cours</t>
        </is>
      </c>
      <c r="L12" s="15" t="inlineStr"/>
    </row>
    <row r="13" ht="22" customHeight="1">
      <c r="A13" s="19" t="n">
        <v>6</v>
      </c>
      <c r="B13" s="19" t="inlineStr">
        <is>
          <t>ACT-006</t>
        </is>
      </c>
      <c r="C13" s="20" t="inlineStr">
        <is>
          <t>Optimisation des achats fournisseurs</t>
        </is>
      </c>
      <c r="D13" s="20" t="inlineStr">
        <is>
          <t>Finance</t>
        </is>
      </c>
      <c r="E13" s="20" t="inlineStr">
        <is>
          <t>Pierre Leroy</t>
        </is>
      </c>
      <c r="F13" s="21" t="n">
        <v>46065.83231073612</v>
      </c>
      <c r="G13" s="21" t="n">
        <v>46080.83231073612</v>
      </c>
      <c r="H13" s="19" t="inlineStr">
        <is>
          <t>Haute</t>
        </is>
      </c>
      <c r="I13" s="22" t="n">
        <v>0.9</v>
      </c>
      <c r="J13" s="19" t="inlineStr">
        <is>
          <t>Amélioration</t>
        </is>
      </c>
      <c r="K13" s="19" t="inlineStr">
        <is>
          <t>En cours</t>
        </is>
      </c>
      <c r="L13" s="19" t="inlineStr">
        <is>
          <t>EN RETARD</t>
        </is>
      </c>
    </row>
    <row r="14" ht="22" customHeight="1">
      <c r="A14" s="15" t="n">
        <v>7</v>
      </c>
      <c r="B14" s="15" t="inlineStr">
        <is>
          <t>ACT-007</t>
        </is>
      </c>
      <c r="C14" s="16" t="inlineStr">
        <is>
          <t>Mise en conformité RGPD</t>
        </is>
      </c>
      <c r="D14" s="16" t="inlineStr">
        <is>
          <t>Qualité</t>
        </is>
      </c>
      <c r="E14" s="16" t="inlineStr">
        <is>
          <t>Marie Dupont</t>
        </is>
      </c>
      <c r="F14" s="17" t="n">
        <v>46040.83231073612</v>
      </c>
      <c r="G14" s="17" t="n">
        <v>46090.83231073612</v>
      </c>
      <c r="H14" s="15" t="inlineStr">
        <is>
          <t>Critique</t>
        </is>
      </c>
      <c r="I14" s="18" t="n">
        <v>0.95</v>
      </c>
      <c r="J14" s="15" t="inlineStr">
        <is>
          <t>Conformité</t>
        </is>
      </c>
      <c r="K14" s="15" t="inlineStr">
        <is>
          <t>En cours</t>
        </is>
      </c>
      <c r="L14" s="15" t="inlineStr">
        <is>
          <t>ÉCHÉANCE PROCHE</t>
        </is>
      </c>
    </row>
    <row r="15" ht="22" customHeight="1">
      <c r="A15" s="19" t="n">
        <v>8</v>
      </c>
      <c r="B15" s="19" t="inlineStr">
        <is>
          <t>ACT-008</t>
        </is>
      </c>
      <c r="C15" s="20" t="inlineStr">
        <is>
          <t>Lancement produit X</t>
        </is>
      </c>
      <c r="D15" s="20" t="inlineStr">
        <is>
          <t>Commercial</t>
        </is>
      </c>
      <c r="E15" s="20" t="inlineStr">
        <is>
          <t>Jean Martin</t>
        </is>
      </c>
      <c r="F15" s="21" t="n">
        <v>46090.83231073612</v>
      </c>
      <c r="G15" s="21" t="n">
        <v>46175.83231073612</v>
      </c>
      <c r="H15" s="19" t="inlineStr">
        <is>
          <t>Haute</t>
        </is>
      </c>
      <c r="I15" s="22" t="n">
        <v>0.1</v>
      </c>
      <c r="J15" s="19" t="inlineStr">
        <is>
          <t>Projet</t>
        </is>
      </c>
      <c r="K15" s="19" t="inlineStr">
        <is>
          <t>En cours</t>
        </is>
      </c>
      <c r="L15" s="19" t="inlineStr"/>
    </row>
    <row r="16" ht="22" customHeight="1">
      <c r="A16" s="15" t="n">
        <v>9</v>
      </c>
      <c r="B16" s="15" t="inlineStr">
        <is>
          <t>ACT-009</t>
        </is>
      </c>
      <c r="C16" s="16" t="inlineStr">
        <is>
          <t>Réduction empreinte carbone</t>
        </is>
      </c>
      <c r="D16" s="16" t="inlineStr">
        <is>
          <t>Opérations</t>
        </is>
      </c>
      <c r="E16" s="16" t="inlineStr">
        <is>
          <t>Sophie Bernard</t>
        </is>
      </c>
      <c r="F16" s="17" t="n">
        <v>46025.83231073612</v>
      </c>
      <c r="G16" s="17" t="n">
        <v>46205.83231073612</v>
      </c>
      <c r="H16" s="15" t="inlineStr">
        <is>
          <t>Moyenne</t>
        </is>
      </c>
      <c r="I16" s="18" t="n">
        <v>0.3</v>
      </c>
      <c r="J16" s="15" t="inlineStr">
        <is>
          <t>Amélioration</t>
        </is>
      </c>
      <c r="K16" s="15" t="inlineStr">
        <is>
          <t>En cours</t>
        </is>
      </c>
      <c r="L16" s="15" t="inlineStr"/>
    </row>
    <row r="17" ht="22" customHeight="1">
      <c r="A17" s="19" t="n">
        <v>10</v>
      </c>
      <c r="B17" s="19" t="inlineStr">
        <is>
          <t>ACT-010</t>
        </is>
      </c>
      <c r="C17" s="20" t="inlineStr">
        <is>
          <t>Certification ISO 9001</t>
        </is>
      </c>
      <c r="D17" s="20" t="inlineStr">
        <is>
          <t>Qualité</t>
        </is>
      </c>
      <c r="E17" s="20" t="inlineStr">
        <is>
          <t>Isabelle Moreau</t>
        </is>
      </c>
      <c r="F17" s="21" t="n">
        <v>45995.83231073612</v>
      </c>
      <c r="G17" s="21" t="n">
        <v>46115.83231073612</v>
      </c>
      <c r="H17" s="19" t="inlineStr">
        <is>
          <t>Critique</t>
        </is>
      </c>
      <c r="I17" s="22" t="n">
        <v>0.75</v>
      </c>
      <c r="J17" s="19" t="inlineStr">
        <is>
          <t>Conformité</t>
        </is>
      </c>
      <c r="K17" s="19" t="inlineStr">
        <is>
          <t>En cours</t>
        </is>
      </c>
      <c r="L17" s="19" t="inlineStr"/>
    </row>
    <row r="18" ht="22" customHeight="1">
      <c r="A18" s="15" t="n">
        <v>11</v>
      </c>
      <c r="B18" s="15" t="inlineStr">
        <is>
          <t>ACT-011</t>
        </is>
      </c>
      <c r="C18" s="16" t="inlineStr">
        <is>
          <t>Digitalisation des factures</t>
        </is>
      </c>
      <c r="D18" s="16" t="inlineStr">
        <is>
          <t>Finance</t>
        </is>
      </c>
      <c r="E18" s="16" t="inlineStr">
        <is>
          <t>Pierre Leroy</t>
        </is>
      </c>
      <c r="F18" s="17" t="n">
        <v>46060.83231073612</v>
      </c>
      <c r="G18" s="17" t="n">
        <v>46100.83231073612</v>
      </c>
      <c r="H18" s="15" t="inlineStr">
        <is>
          <t>Haute</t>
        </is>
      </c>
      <c r="I18" s="18" t="n">
        <v>0.6</v>
      </c>
      <c r="J18" s="15" t="inlineStr">
        <is>
          <t>Digital &amp; SI</t>
        </is>
      </c>
      <c r="K18" s="15" t="inlineStr">
        <is>
          <t>En cours</t>
        </is>
      </c>
      <c r="L18" s="15" t="inlineStr"/>
    </row>
    <row r="19" ht="22" customHeight="1">
      <c r="A19" s="19" t="n">
        <v>12</v>
      </c>
      <c r="B19" s="19" t="inlineStr">
        <is>
          <t>ACT-012</t>
        </is>
      </c>
      <c r="C19" s="20" t="inlineStr">
        <is>
          <t>Amélioration du onboarding RH</t>
        </is>
      </c>
      <c r="D19" s="20" t="inlineStr">
        <is>
          <t>RH &amp; Formation</t>
        </is>
      </c>
      <c r="E19" s="20" t="inlineStr">
        <is>
          <t>Camille Roux</t>
        </is>
      </c>
      <c r="F19" s="21" t="n">
        <v>46085.83231073612</v>
      </c>
      <c r="G19" s="21" t="n">
        <v>46145.83231073612</v>
      </c>
      <c r="H19" s="19" t="inlineStr">
        <is>
          <t>Moyenne</t>
        </is>
      </c>
      <c r="I19" s="22" t="n">
        <v>0.05</v>
      </c>
      <c r="J19" s="19" t="inlineStr">
        <is>
          <t>Processus</t>
        </is>
      </c>
      <c r="K19" s="19" t="inlineStr">
        <is>
          <t>En cours</t>
        </is>
      </c>
      <c r="L19" s="19" t="inlineStr"/>
    </row>
    <row r="20" ht="22" customHeight="1">
      <c r="A20" s="15" t="n">
        <v>13</v>
      </c>
      <c r="B20" s="15" t="inlineStr">
        <is>
          <t>ACT-013</t>
        </is>
      </c>
      <c r="C20" s="16" t="inlineStr">
        <is>
          <t>Veille concurrentielle S1</t>
        </is>
      </c>
      <c r="D20" s="16" t="inlineStr">
        <is>
          <t>Stratégie</t>
        </is>
      </c>
      <c r="E20" s="16" t="inlineStr">
        <is>
          <t>Jean Martin</t>
        </is>
      </c>
      <c r="F20" s="17" t="n">
        <v>46075.83231073612</v>
      </c>
      <c r="G20" s="17" t="n">
        <v>46105.83231073612</v>
      </c>
      <c r="H20" s="15" t="inlineStr">
        <is>
          <t>Moyenne</t>
        </is>
      </c>
      <c r="I20" s="18" t="n">
        <v>0.5</v>
      </c>
      <c r="J20" s="15" t="inlineStr">
        <is>
          <t>Projet</t>
        </is>
      </c>
      <c r="K20" s="15" t="inlineStr">
        <is>
          <t>En cours</t>
        </is>
      </c>
      <c r="L20" s="15" t="inlineStr"/>
    </row>
    <row r="21" ht="22" customHeight="1">
      <c r="A21" s="19" t="n">
        <v>14</v>
      </c>
      <c r="B21" s="19" t="inlineStr">
        <is>
          <t>ACT-014</t>
        </is>
      </c>
      <c r="C21" s="20" t="inlineStr">
        <is>
          <t>Mise à jour plan de continuité</t>
        </is>
      </c>
      <c r="D21" s="20" t="inlineStr">
        <is>
          <t>Opérations</t>
        </is>
      </c>
      <c r="E21" s="20" t="inlineStr">
        <is>
          <t>Thomas Petit</t>
        </is>
      </c>
      <c r="F21" s="21" t="n">
        <v>46055.83231073612</v>
      </c>
      <c r="G21" s="21" t="n">
        <v>46075.83231073612</v>
      </c>
      <c r="H21" s="19" t="inlineStr">
        <is>
          <t>Haute</t>
        </is>
      </c>
      <c r="I21" s="22" t="n">
        <v>0.85</v>
      </c>
      <c r="J21" s="19" t="inlineStr">
        <is>
          <t>Conformité</t>
        </is>
      </c>
      <c r="K21" s="19" t="inlineStr">
        <is>
          <t>En cours</t>
        </is>
      </c>
      <c r="L21" s="19" t="inlineStr">
        <is>
          <t>EN RETARD</t>
        </is>
      </c>
    </row>
    <row r="22" ht="22" customHeight="1">
      <c r="A22" s="15" t="n">
        <v>15</v>
      </c>
      <c r="B22" s="15" t="inlineStr">
        <is>
          <t>ACT-015</t>
        </is>
      </c>
      <c r="C22" s="16" t="inlineStr">
        <is>
          <t>Campagne marketing digital</t>
        </is>
      </c>
      <c r="D22" s="16" t="inlineStr">
        <is>
          <t>Communication</t>
        </is>
      </c>
      <c r="E22" s="16" t="inlineStr">
        <is>
          <t>Nicolas Lambert</t>
        </is>
      </c>
      <c r="F22" s="17" t="n">
        <v>46095.83231073612</v>
      </c>
      <c r="G22" s="17" t="n">
        <v>46160.83231073612</v>
      </c>
      <c r="H22" s="15" t="inlineStr">
        <is>
          <t>Haute</t>
        </is>
      </c>
      <c r="I22" s="18" t="n">
        <v>0</v>
      </c>
      <c r="J22" s="15" t="inlineStr">
        <is>
          <t>Innovation</t>
        </is>
      </c>
      <c r="K22" s="15" t="inlineStr">
        <is>
          <t>Non démarré</t>
        </is>
      </c>
      <c r="L22" s="15" t="inlineStr"/>
    </row>
    <row r="23" ht="20" customHeight="1">
      <c r="A23" s="19">
        <f>IF(C23&lt;&gt;"",ROW()-7,"")</f>
        <v/>
      </c>
      <c r="B23" s="19">
        <f>IF(C23&lt;&gt;"","ACT-"&amp;TEXT(ROW()-7,"000"),"")</f>
        <v/>
      </c>
      <c r="C23" s="23" t="n"/>
      <c r="D23" s="23" t="n"/>
      <c r="E23" s="23" t="n"/>
      <c r="F23" s="24" t="n"/>
      <c r="G23" s="24" t="n"/>
      <c r="H23" s="25" t="n"/>
      <c r="I23" s="26" t="n"/>
      <c r="J23" s="25" t="n"/>
      <c r="K23" s="25" t="n"/>
      <c r="L23" s="19">
        <f>IF(C23="","",IF(AND(K23&lt;&gt;"Terminé",G23&lt;TODAY()),"EN RETARD",IF(AND(K23&lt;&gt;"Terminé",G23&lt;=TODAY()+7),"ÉCHÉANCE PROCHE","")))</f>
        <v/>
      </c>
    </row>
    <row r="24" ht="20" customHeight="1">
      <c r="A24" s="15">
        <f>IF(C24&lt;&gt;"",ROW()-7,"")</f>
        <v/>
      </c>
      <c r="B24" s="15">
        <f>IF(C24&lt;&gt;"","ACT-"&amp;TEXT(ROW()-7,"000"),"")</f>
        <v/>
      </c>
      <c r="C24" s="23" t="n"/>
      <c r="D24" s="23" t="n"/>
      <c r="E24" s="23" t="n"/>
      <c r="F24" s="24" t="n"/>
      <c r="G24" s="24" t="n"/>
      <c r="H24" s="25" t="n"/>
      <c r="I24" s="26" t="n"/>
      <c r="J24" s="25" t="n"/>
      <c r="K24" s="25" t="n"/>
      <c r="L24" s="15">
        <f>IF(C24="","",IF(AND(K24&lt;&gt;"Terminé",G24&lt;TODAY()),"EN RETARD",IF(AND(K24&lt;&gt;"Terminé",G24&lt;=TODAY()+7),"ÉCHÉANCE PROCHE","")))</f>
        <v/>
      </c>
    </row>
    <row r="25" ht="20" customHeight="1">
      <c r="A25" s="19">
        <f>IF(C25&lt;&gt;"",ROW()-7,"")</f>
        <v/>
      </c>
      <c r="B25" s="19">
        <f>IF(C25&lt;&gt;"","ACT-"&amp;TEXT(ROW()-7,"000"),"")</f>
        <v/>
      </c>
      <c r="C25" s="23" t="n"/>
      <c r="D25" s="23" t="n"/>
      <c r="E25" s="23" t="n"/>
      <c r="F25" s="24" t="n"/>
      <c r="G25" s="24" t="n"/>
      <c r="H25" s="25" t="n"/>
      <c r="I25" s="26" t="n"/>
      <c r="J25" s="25" t="n"/>
      <c r="K25" s="25" t="n"/>
      <c r="L25" s="19">
        <f>IF(C25="","",IF(AND(K25&lt;&gt;"Terminé",G25&lt;TODAY()),"EN RETARD",IF(AND(K25&lt;&gt;"Terminé",G25&lt;=TODAY()+7),"ÉCHÉANCE PROCHE","")))</f>
        <v/>
      </c>
    </row>
    <row r="26" ht="20" customHeight="1">
      <c r="A26" s="15">
        <f>IF(C26&lt;&gt;"",ROW()-7,"")</f>
        <v/>
      </c>
      <c r="B26" s="15">
        <f>IF(C26&lt;&gt;"","ACT-"&amp;TEXT(ROW()-7,"000"),"")</f>
        <v/>
      </c>
      <c r="C26" s="23" t="n"/>
      <c r="D26" s="23" t="n"/>
      <c r="E26" s="23" t="n"/>
      <c r="F26" s="24" t="n"/>
      <c r="G26" s="24" t="n"/>
      <c r="H26" s="25" t="n"/>
      <c r="I26" s="26" t="n"/>
      <c r="J26" s="25" t="n"/>
      <c r="K26" s="25" t="n"/>
      <c r="L26" s="15">
        <f>IF(C26="","",IF(AND(K26&lt;&gt;"Terminé",G26&lt;TODAY()),"EN RETARD",IF(AND(K26&lt;&gt;"Terminé",G26&lt;=TODAY()+7),"ÉCHÉANCE PROCHE","")))</f>
        <v/>
      </c>
    </row>
    <row r="27" ht="20" customHeight="1">
      <c r="A27" s="19">
        <f>IF(C27&lt;&gt;"",ROW()-7,"")</f>
        <v/>
      </c>
      <c r="B27" s="19">
        <f>IF(C27&lt;&gt;"","ACT-"&amp;TEXT(ROW()-7,"000"),"")</f>
        <v/>
      </c>
      <c r="C27" s="23" t="n"/>
      <c r="D27" s="23" t="n"/>
      <c r="E27" s="23" t="n"/>
      <c r="F27" s="24" t="n"/>
      <c r="G27" s="24" t="n"/>
      <c r="H27" s="25" t="n"/>
      <c r="I27" s="26" t="n"/>
      <c r="J27" s="25" t="n"/>
      <c r="K27" s="25" t="n"/>
      <c r="L27" s="19">
        <f>IF(C27="","",IF(AND(K27&lt;&gt;"Terminé",G27&lt;TODAY()),"EN RETARD",IF(AND(K27&lt;&gt;"Terminé",G27&lt;=TODAY()+7),"ÉCHÉANCE PROCHE","")))</f>
        <v/>
      </c>
    </row>
    <row r="28" ht="20" customHeight="1">
      <c r="A28" s="15">
        <f>IF(C28&lt;&gt;"",ROW()-7,"")</f>
        <v/>
      </c>
      <c r="B28" s="15">
        <f>IF(C28&lt;&gt;"","ACT-"&amp;TEXT(ROW()-7,"000"),"")</f>
        <v/>
      </c>
      <c r="C28" s="23" t="n"/>
      <c r="D28" s="23" t="n"/>
      <c r="E28" s="23" t="n"/>
      <c r="F28" s="24" t="n"/>
      <c r="G28" s="24" t="n"/>
      <c r="H28" s="25" t="n"/>
      <c r="I28" s="26" t="n"/>
      <c r="J28" s="25" t="n"/>
      <c r="K28" s="25" t="n"/>
      <c r="L28" s="15">
        <f>IF(C28="","",IF(AND(K28&lt;&gt;"Terminé",G28&lt;TODAY()),"EN RETARD",IF(AND(K28&lt;&gt;"Terminé",G28&lt;=TODAY()+7),"ÉCHÉANCE PROCHE","")))</f>
        <v/>
      </c>
    </row>
    <row r="29" ht="20" customHeight="1">
      <c r="A29" s="19">
        <f>IF(C29&lt;&gt;"",ROW()-7,"")</f>
        <v/>
      </c>
      <c r="B29" s="19">
        <f>IF(C29&lt;&gt;"","ACT-"&amp;TEXT(ROW()-7,"000"),"")</f>
        <v/>
      </c>
      <c r="C29" s="23" t="n"/>
      <c r="D29" s="23" t="n"/>
      <c r="E29" s="23" t="n"/>
      <c r="F29" s="24" t="n"/>
      <c r="G29" s="24" t="n"/>
      <c r="H29" s="25" t="n"/>
      <c r="I29" s="26" t="n"/>
      <c r="J29" s="25" t="n"/>
      <c r="K29" s="25" t="n"/>
      <c r="L29" s="19">
        <f>IF(C29="","",IF(AND(K29&lt;&gt;"Terminé",G29&lt;TODAY()),"EN RETARD",IF(AND(K29&lt;&gt;"Terminé",G29&lt;=TODAY()+7),"ÉCHÉANCE PROCHE","")))</f>
        <v/>
      </c>
    </row>
    <row r="30" ht="20" customHeight="1">
      <c r="A30" s="15">
        <f>IF(C30&lt;&gt;"",ROW()-7,"")</f>
        <v/>
      </c>
      <c r="B30" s="15">
        <f>IF(C30&lt;&gt;"","ACT-"&amp;TEXT(ROW()-7,"000"),"")</f>
        <v/>
      </c>
      <c r="C30" s="23" t="n"/>
      <c r="D30" s="23" t="n"/>
      <c r="E30" s="23" t="n"/>
      <c r="F30" s="24" t="n"/>
      <c r="G30" s="24" t="n"/>
      <c r="H30" s="25" t="n"/>
      <c r="I30" s="26" t="n"/>
      <c r="J30" s="25" t="n"/>
      <c r="K30" s="25" t="n"/>
      <c r="L30" s="15">
        <f>IF(C30="","",IF(AND(K30&lt;&gt;"Terminé",G30&lt;TODAY()),"EN RETARD",IF(AND(K30&lt;&gt;"Terminé",G30&lt;=TODAY()+7),"ÉCHÉANCE PROCHE","")))</f>
        <v/>
      </c>
    </row>
    <row r="31" ht="20" customHeight="1">
      <c r="A31" s="19">
        <f>IF(C31&lt;&gt;"",ROW()-7,"")</f>
        <v/>
      </c>
      <c r="B31" s="19">
        <f>IF(C31&lt;&gt;"","ACT-"&amp;TEXT(ROW()-7,"000"),"")</f>
        <v/>
      </c>
      <c r="C31" s="23" t="n"/>
      <c r="D31" s="23" t="n"/>
      <c r="E31" s="23" t="n"/>
      <c r="F31" s="24" t="n"/>
      <c r="G31" s="24" t="n"/>
      <c r="H31" s="25" t="n"/>
      <c r="I31" s="26" t="n"/>
      <c r="J31" s="25" t="n"/>
      <c r="K31" s="25" t="n"/>
      <c r="L31" s="19">
        <f>IF(C31="","",IF(AND(K31&lt;&gt;"Terminé",G31&lt;TODAY()),"EN RETARD",IF(AND(K31&lt;&gt;"Terminé",G31&lt;=TODAY()+7),"ÉCHÉANCE PROCHE","")))</f>
        <v/>
      </c>
    </row>
    <row r="32" ht="20" customHeight="1">
      <c r="A32" s="15">
        <f>IF(C32&lt;&gt;"",ROW()-7,"")</f>
        <v/>
      </c>
      <c r="B32" s="15">
        <f>IF(C32&lt;&gt;"","ACT-"&amp;TEXT(ROW()-7,"000"),"")</f>
        <v/>
      </c>
      <c r="C32" s="23" t="n"/>
      <c r="D32" s="23" t="n"/>
      <c r="E32" s="23" t="n"/>
      <c r="F32" s="24" t="n"/>
      <c r="G32" s="24" t="n"/>
      <c r="H32" s="25" t="n"/>
      <c r="I32" s="26" t="n"/>
      <c r="J32" s="25" t="n"/>
      <c r="K32" s="25" t="n"/>
      <c r="L32" s="15">
        <f>IF(C32="","",IF(AND(K32&lt;&gt;"Terminé",G32&lt;TODAY()),"EN RETARD",IF(AND(K32&lt;&gt;"Terminé",G32&lt;=TODAY()+7),"ÉCHÉANCE PROCHE","")))</f>
        <v/>
      </c>
    </row>
    <row r="33" ht="20" customHeight="1">
      <c r="A33" s="19">
        <f>IF(C33&lt;&gt;"",ROW()-7,"")</f>
        <v/>
      </c>
      <c r="B33" s="19">
        <f>IF(C33&lt;&gt;"","ACT-"&amp;TEXT(ROW()-7,"000"),"")</f>
        <v/>
      </c>
      <c r="C33" s="23" t="n"/>
      <c r="D33" s="23" t="n"/>
      <c r="E33" s="23" t="n"/>
      <c r="F33" s="24" t="n"/>
      <c r="G33" s="24" t="n"/>
      <c r="H33" s="25" t="n"/>
      <c r="I33" s="26" t="n"/>
      <c r="J33" s="25" t="n"/>
      <c r="K33" s="25" t="n"/>
      <c r="L33" s="19">
        <f>IF(C33="","",IF(AND(K33&lt;&gt;"Terminé",G33&lt;TODAY()),"EN RETARD",IF(AND(K33&lt;&gt;"Terminé",G33&lt;=TODAY()+7),"ÉCHÉANCE PROCHE","")))</f>
        <v/>
      </c>
    </row>
    <row r="34" ht="20" customHeight="1">
      <c r="A34" s="15">
        <f>IF(C34&lt;&gt;"",ROW()-7,"")</f>
        <v/>
      </c>
      <c r="B34" s="15">
        <f>IF(C34&lt;&gt;"","ACT-"&amp;TEXT(ROW()-7,"000"),"")</f>
        <v/>
      </c>
      <c r="C34" s="23" t="n"/>
      <c r="D34" s="23" t="n"/>
      <c r="E34" s="23" t="n"/>
      <c r="F34" s="24" t="n"/>
      <c r="G34" s="24" t="n"/>
      <c r="H34" s="25" t="n"/>
      <c r="I34" s="26" t="n"/>
      <c r="J34" s="25" t="n"/>
      <c r="K34" s="25" t="n"/>
      <c r="L34" s="15">
        <f>IF(C34="","",IF(AND(K34&lt;&gt;"Terminé",G34&lt;TODAY()),"EN RETARD",IF(AND(K34&lt;&gt;"Terminé",G34&lt;=TODAY()+7),"ÉCHÉANCE PROCHE","")))</f>
        <v/>
      </c>
    </row>
    <row r="35" ht="20" customHeight="1">
      <c r="A35" s="19">
        <f>IF(C35&lt;&gt;"",ROW()-7,"")</f>
        <v/>
      </c>
      <c r="B35" s="19">
        <f>IF(C35&lt;&gt;"","ACT-"&amp;TEXT(ROW()-7,"000"),"")</f>
        <v/>
      </c>
      <c r="C35" s="23" t="n"/>
      <c r="D35" s="23" t="n"/>
      <c r="E35" s="23" t="n"/>
      <c r="F35" s="24" t="n"/>
      <c r="G35" s="24" t="n"/>
      <c r="H35" s="25" t="n"/>
      <c r="I35" s="26" t="n"/>
      <c r="J35" s="25" t="n"/>
      <c r="K35" s="25" t="n"/>
      <c r="L35" s="19">
        <f>IF(C35="","",IF(AND(K35&lt;&gt;"Terminé",G35&lt;TODAY()),"EN RETARD",IF(AND(K35&lt;&gt;"Terminé",G35&lt;=TODAY()+7),"ÉCHÉANCE PROCHE","")))</f>
        <v/>
      </c>
    </row>
    <row r="36" ht="20" customHeight="1">
      <c r="A36" s="15">
        <f>IF(C36&lt;&gt;"",ROW()-7,"")</f>
        <v/>
      </c>
      <c r="B36" s="15">
        <f>IF(C36&lt;&gt;"","ACT-"&amp;TEXT(ROW()-7,"000"),"")</f>
        <v/>
      </c>
      <c r="C36" s="23" t="n"/>
      <c r="D36" s="23" t="n"/>
      <c r="E36" s="23" t="n"/>
      <c r="F36" s="24" t="n"/>
      <c r="G36" s="24" t="n"/>
      <c r="H36" s="25" t="n"/>
      <c r="I36" s="26" t="n"/>
      <c r="J36" s="25" t="n"/>
      <c r="K36" s="25" t="n"/>
      <c r="L36" s="15">
        <f>IF(C36="","",IF(AND(K36&lt;&gt;"Terminé",G36&lt;TODAY()),"EN RETARD",IF(AND(K36&lt;&gt;"Terminé",G36&lt;=TODAY()+7),"ÉCHÉANCE PROCHE","")))</f>
        <v/>
      </c>
    </row>
    <row r="37" ht="20" customHeight="1">
      <c r="A37" s="19">
        <f>IF(C37&lt;&gt;"",ROW()-7,"")</f>
        <v/>
      </c>
      <c r="B37" s="19">
        <f>IF(C37&lt;&gt;"","ACT-"&amp;TEXT(ROW()-7,"000"),"")</f>
        <v/>
      </c>
      <c r="C37" s="23" t="n"/>
      <c r="D37" s="23" t="n"/>
      <c r="E37" s="23" t="n"/>
      <c r="F37" s="24" t="n"/>
      <c r="G37" s="24" t="n"/>
      <c r="H37" s="25" t="n"/>
      <c r="I37" s="26" t="n"/>
      <c r="J37" s="25" t="n"/>
      <c r="K37" s="25" t="n"/>
      <c r="L37" s="19">
        <f>IF(C37="","",IF(AND(K37&lt;&gt;"Terminé",G37&lt;TODAY()),"EN RETARD",IF(AND(K37&lt;&gt;"Terminé",G37&lt;=TODAY()+7),"ÉCHÉANCE PROCHE","")))</f>
        <v/>
      </c>
    </row>
    <row r="38" ht="20" customHeight="1">
      <c r="A38" s="15">
        <f>IF(C38&lt;&gt;"",ROW()-7,"")</f>
        <v/>
      </c>
      <c r="B38" s="15">
        <f>IF(C38&lt;&gt;"","ACT-"&amp;TEXT(ROW()-7,"000"),"")</f>
        <v/>
      </c>
      <c r="C38" s="23" t="n"/>
      <c r="D38" s="23" t="n"/>
      <c r="E38" s="23" t="n"/>
      <c r="F38" s="24" t="n"/>
      <c r="G38" s="24" t="n"/>
      <c r="H38" s="25" t="n"/>
      <c r="I38" s="26" t="n"/>
      <c r="J38" s="25" t="n"/>
      <c r="K38" s="25" t="n"/>
      <c r="L38" s="15">
        <f>IF(C38="","",IF(AND(K38&lt;&gt;"Terminé",G38&lt;TODAY()),"EN RETARD",IF(AND(K38&lt;&gt;"Terminé",G38&lt;=TODAY()+7),"ÉCHÉANCE PROCHE","")))</f>
        <v/>
      </c>
    </row>
    <row r="39" ht="20" customHeight="1">
      <c r="A39" s="19">
        <f>IF(C39&lt;&gt;"",ROW()-7,"")</f>
        <v/>
      </c>
      <c r="B39" s="19">
        <f>IF(C39&lt;&gt;"","ACT-"&amp;TEXT(ROW()-7,"000"),"")</f>
        <v/>
      </c>
      <c r="C39" s="23" t="n"/>
      <c r="D39" s="23" t="n"/>
      <c r="E39" s="23" t="n"/>
      <c r="F39" s="24" t="n"/>
      <c r="G39" s="24" t="n"/>
      <c r="H39" s="25" t="n"/>
      <c r="I39" s="26" t="n"/>
      <c r="J39" s="25" t="n"/>
      <c r="K39" s="25" t="n"/>
      <c r="L39" s="19">
        <f>IF(C39="","",IF(AND(K39&lt;&gt;"Terminé",G39&lt;TODAY()),"EN RETARD",IF(AND(K39&lt;&gt;"Terminé",G39&lt;=TODAY()+7),"ÉCHÉANCE PROCHE","")))</f>
        <v/>
      </c>
    </row>
    <row r="40" ht="20" customHeight="1">
      <c r="A40" s="15">
        <f>IF(C40&lt;&gt;"",ROW()-7,"")</f>
        <v/>
      </c>
      <c r="B40" s="15">
        <f>IF(C40&lt;&gt;"","ACT-"&amp;TEXT(ROW()-7,"000"),"")</f>
        <v/>
      </c>
      <c r="C40" s="23" t="n"/>
      <c r="D40" s="23" t="n"/>
      <c r="E40" s="23" t="n"/>
      <c r="F40" s="24" t="n"/>
      <c r="G40" s="24" t="n"/>
      <c r="H40" s="25" t="n"/>
      <c r="I40" s="26" t="n"/>
      <c r="J40" s="25" t="n"/>
      <c r="K40" s="25" t="n"/>
      <c r="L40" s="15">
        <f>IF(C40="","",IF(AND(K40&lt;&gt;"Terminé",G40&lt;TODAY()),"EN RETARD",IF(AND(K40&lt;&gt;"Terminé",G40&lt;=TODAY()+7),"ÉCHÉANCE PROCHE","")))</f>
        <v/>
      </c>
    </row>
    <row r="41" ht="20" customHeight="1">
      <c r="A41" s="19">
        <f>IF(C41&lt;&gt;"",ROW()-7,"")</f>
        <v/>
      </c>
      <c r="B41" s="19">
        <f>IF(C41&lt;&gt;"","ACT-"&amp;TEXT(ROW()-7,"000"),"")</f>
        <v/>
      </c>
      <c r="C41" s="23" t="n"/>
      <c r="D41" s="23" t="n"/>
      <c r="E41" s="23" t="n"/>
      <c r="F41" s="24" t="n"/>
      <c r="G41" s="24" t="n"/>
      <c r="H41" s="25" t="n"/>
      <c r="I41" s="26" t="n"/>
      <c r="J41" s="25" t="n"/>
      <c r="K41" s="25" t="n"/>
      <c r="L41" s="19">
        <f>IF(C41="","",IF(AND(K41&lt;&gt;"Terminé",G41&lt;TODAY()),"EN RETARD",IF(AND(K41&lt;&gt;"Terminé",G41&lt;=TODAY()+7),"ÉCHÉANCE PROCHE","")))</f>
        <v/>
      </c>
    </row>
    <row r="42" ht="20" customHeight="1">
      <c r="A42" s="15">
        <f>IF(C42&lt;&gt;"",ROW()-7,"")</f>
        <v/>
      </c>
      <c r="B42" s="15">
        <f>IF(C42&lt;&gt;"","ACT-"&amp;TEXT(ROW()-7,"000"),"")</f>
        <v/>
      </c>
      <c r="C42" s="23" t="n"/>
      <c r="D42" s="23" t="n"/>
      <c r="E42" s="23" t="n"/>
      <c r="F42" s="24" t="n"/>
      <c r="G42" s="24" t="n"/>
      <c r="H42" s="25" t="n"/>
      <c r="I42" s="26" t="n"/>
      <c r="J42" s="25" t="n"/>
      <c r="K42" s="25" t="n"/>
      <c r="L42" s="15">
        <f>IF(C42="","",IF(AND(K42&lt;&gt;"Terminé",G42&lt;TODAY()),"EN RETARD",IF(AND(K42&lt;&gt;"Terminé",G42&lt;=TODAY()+7),"ÉCHÉANCE PROCHE","")))</f>
        <v/>
      </c>
    </row>
    <row r="43" ht="20" customHeight="1">
      <c r="A43" s="19">
        <f>IF(C43&lt;&gt;"",ROW()-7,"")</f>
        <v/>
      </c>
      <c r="B43" s="19">
        <f>IF(C43&lt;&gt;"","ACT-"&amp;TEXT(ROW()-7,"000"),"")</f>
        <v/>
      </c>
      <c r="C43" s="23" t="n"/>
      <c r="D43" s="23" t="n"/>
      <c r="E43" s="23" t="n"/>
      <c r="F43" s="24" t="n"/>
      <c r="G43" s="24" t="n"/>
      <c r="H43" s="25" t="n"/>
      <c r="I43" s="26" t="n"/>
      <c r="J43" s="25" t="n"/>
      <c r="K43" s="25" t="n"/>
      <c r="L43" s="19">
        <f>IF(C43="","",IF(AND(K43&lt;&gt;"Terminé",G43&lt;TODAY()),"EN RETARD",IF(AND(K43&lt;&gt;"Terminé",G43&lt;=TODAY()+7),"ÉCHÉANCE PROCHE","")))</f>
        <v/>
      </c>
    </row>
    <row r="44" ht="20" customHeight="1">
      <c r="A44" s="15">
        <f>IF(C44&lt;&gt;"",ROW()-7,"")</f>
        <v/>
      </c>
      <c r="B44" s="15">
        <f>IF(C44&lt;&gt;"","ACT-"&amp;TEXT(ROW()-7,"000"),"")</f>
        <v/>
      </c>
      <c r="C44" s="23" t="n"/>
      <c r="D44" s="23" t="n"/>
      <c r="E44" s="23" t="n"/>
      <c r="F44" s="24" t="n"/>
      <c r="G44" s="24" t="n"/>
      <c r="H44" s="25" t="n"/>
      <c r="I44" s="26" t="n"/>
      <c r="J44" s="25" t="n"/>
      <c r="K44" s="25" t="n"/>
      <c r="L44" s="15">
        <f>IF(C44="","",IF(AND(K44&lt;&gt;"Terminé",G44&lt;TODAY()),"EN RETARD",IF(AND(K44&lt;&gt;"Terminé",G44&lt;=TODAY()+7),"ÉCHÉANCE PROCHE","")))</f>
        <v/>
      </c>
    </row>
    <row r="45" ht="20" customHeight="1">
      <c r="A45" s="19">
        <f>IF(C45&lt;&gt;"",ROW()-7,"")</f>
        <v/>
      </c>
      <c r="B45" s="19">
        <f>IF(C45&lt;&gt;"","ACT-"&amp;TEXT(ROW()-7,"000"),"")</f>
        <v/>
      </c>
      <c r="C45" s="23" t="n"/>
      <c r="D45" s="23" t="n"/>
      <c r="E45" s="23" t="n"/>
      <c r="F45" s="24" t="n"/>
      <c r="G45" s="24" t="n"/>
      <c r="H45" s="25" t="n"/>
      <c r="I45" s="26" t="n"/>
      <c r="J45" s="25" t="n"/>
      <c r="K45" s="25" t="n"/>
      <c r="L45" s="19">
        <f>IF(C45="","",IF(AND(K45&lt;&gt;"Terminé",G45&lt;TODAY()),"EN RETARD",IF(AND(K45&lt;&gt;"Terminé",G45&lt;=TODAY()+7),"ÉCHÉANCE PROCHE","")))</f>
        <v/>
      </c>
    </row>
    <row r="46" ht="20" customHeight="1">
      <c r="A46" s="15">
        <f>IF(C46&lt;&gt;"",ROW()-7,"")</f>
        <v/>
      </c>
      <c r="B46" s="15">
        <f>IF(C46&lt;&gt;"","ACT-"&amp;TEXT(ROW()-7,"000"),"")</f>
        <v/>
      </c>
      <c r="C46" s="23" t="n"/>
      <c r="D46" s="23" t="n"/>
      <c r="E46" s="23" t="n"/>
      <c r="F46" s="24" t="n"/>
      <c r="G46" s="24" t="n"/>
      <c r="H46" s="25" t="n"/>
      <c r="I46" s="26" t="n"/>
      <c r="J46" s="25" t="n"/>
      <c r="K46" s="25" t="n"/>
      <c r="L46" s="15">
        <f>IF(C46="","",IF(AND(K46&lt;&gt;"Terminé",G46&lt;TODAY()),"EN RETARD",IF(AND(K46&lt;&gt;"Terminé",G46&lt;=TODAY()+7),"ÉCHÉANCE PROCHE","")))</f>
        <v/>
      </c>
    </row>
    <row r="47" ht="20" customHeight="1">
      <c r="A47" s="19">
        <f>IF(C47&lt;&gt;"",ROW()-7,"")</f>
        <v/>
      </c>
      <c r="B47" s="19">
        <f>IF(C47&lt;&gt;"","ACT-"&amp;TEXT(ROW()-7,"000"),"")</f>
        <v/>
      </c>
      <c r="C47" s="23" t="n"/>
      <c r="D47" s="23" t="n"/>
      <c r="E47" s="23" t="n"/>
      <c r="F47" s="24" t="n"/>
      <c r="G47" s="24" t="n"/>
      <c r="H47" s="25" t="n"/>
      <c r="I47" s="26" t="n"/>
      <c r="J47" s="25" t="n"/>
      <c r="K47" s="25" t="n"/>
      <c r="L47" s="19">
        <f>IF(C47="","",IF(AND(K47&lt;&gt;"Terminé",G47&lt;TODAY()),"EN RETARD",IF(AND(K47&lt;&gt;"Terminé",G47&lt;=TODAY()+7),"ÉCHÉANCE PROCHE","")))</f>
        <v/>
      </c>
    </row>
    <row r="48" ht="20" customHeight="1">
      <c r="A48" s="15">
        <f>IF(C48&lt;&gt;"",ROW()-7,"")</f>
        <v/>
      </c>
      <c r="B48" s="15">
        <f>IF(C48&lt;&gt;"","ACT-"&amp;TEXT(ROW()-7,"000"),"")</f>
        <v/>
      </c>
      <c r="C48" s="23" t="n"/>
      <c r="D48" s="23" t="n"/>
      <c r="E48" s="23" t="n"/>
      <c r="F48" s="24" t="n"/>
      <c r="G48" s="24" t="n"/>
      <c r="H48" s="25" t="n"/>
      <c r="I48" s="26" t="n"/>
      <c r="J48" s="25" t="n"/>
      <c r="K48" s="25" t="n"/>
      <c r="L48" s="15">
        <f>IF(C48="","",IF(AND(K48&lt;&gt;"Terminé",G48&lt;TODAY()),"EN RETARD",IF(AND(K48&lt;&gt;"Terminé",G48&lt;=TODAY()+7),"ÉCHÉANCE PROCHE","")))</f>
        <v/>
      </c>
    </row>
    <row r="49" ht="20" customHeight="1">
      <c r="A49" s="19">
        <f>IF(C49&lt;&gt;"",ROW()-7,"")</f>
        <v/>
      </c>
      <c r="B49" s="19">
        <f>IF(C49&lt;&gt;"","ACT-"&amp;TEXT(ROW()-7,"000"),"")</f>
        <v/>
      </c>
      <c r="C49" s="23" t="n"/>
      <c r="D49" s="23" t="n"/>
      <c r="E49" s="23" t="n"/>
      <c r="F49" s="24" t="n"/>
      <c r="G49" s="24" t="n"/>
      <c r="H49" s="25" t="n"/>
      <c r="I49" s="26" t="n"/>
      <c r="J49" s="25" t="n"/>
      <c r="K49" s="25" t="n"/>
      <c r="L49" s="19">
        <f>IF(C49="","",IF(AND(K49&lt;&gt;"Terminé",G49&lt;TODAY()),"EN RETARD",IF(AND(K49&lt;&gt;"Terminé",G49&lt;=TODAY()+7),"ÉCHÉANCE PROCHE","")))</f>
        <v/>
      </c>
    </row>
    <row r="50" ht="20" customHeight="1">
      <c r="A50" s="15">
        <f>IF(C50&lt;&gt;"",ROW()-7,"")</f>
        <v/>
      </c>
      <c r="B50" s="15">
        <f>IF(C50&lt;&gt;"","ACT-"&amp;TEXT(ROW()-7,"000"),"")</f>
        <v/>
      </c>
      <c r="C50" s="23" t="n"/>
      <c r="D50" s="23" t="n"/>
      <c r="E50" s="23" t="n"/>
      <c r="F50" s="24" t="n"/>
      <c r="G50" s="24" t="n"/>
      <c r="H50" s="25" t="n"/>
      <c r="I50" s="26" t="n"/>
      <c r="J50" s="25" t="n"/>
      <c r="K50" s="25" t="n"/>
      <c r="L50" s="15">
        <f>IF(C50="","",IF(AND(K50&lt;&gt;"Terminé",G50&lt;TODAY()),"EN RETARD",IF(AND(K50&lt;&gt;"Terminé",G50&lt;=TODAY()+7),"ÉCHÉANCE PROCHE","")))</f>
        <v/>
      </c>
    </row>
    <row r="51" ht="20" customHeight="1">
      <c r="A51" s="19">
        <f>IF(C51&lt;&gt;"",ROW()-7,"")</f>
        <v/>
      </c>
      <c r="B51" s="19">
        <f>IF(C51&lt;&gt;"","ACT-"&amp;TEXT(ROW()-7,"000"),"")</f>
        <v/>
      </c>
      <c r="C51" s="23" t="n"/>
      <c r="D51" s="23" t="n"/>
      <c r="E51" s="23" t="n"/>
      <c r="F51" s="24" t="n"/>
      <c r="G51" s="24" t="n"/>
      <c r="H51" s="25" t="n"/>
      <c r="I51" s="26" t="n"/>
      <c r="J51" s="25" t="n"/>
      <c r="K51" s="25" t="n"/>
      <c r="L51" s="19">
        <f>IF(C51="","",IF(AND(K51&lt;&gt;"Terminé",G51&lt;TODAY()),"EN RETARD",IF(AND(K51&lt;&gt;"Terminé",G51&lt;=TODAY()+7),"ÉCHÉANCE PROCHE","")))</f>
        <v/>
      </c>
    </row>
    <row r="52" ht="20" customHeight="1">
      <c r="A52" s="15">
        <f>IF(C52&lt;&gt;"",ROW()-7,"")</f>
        <v/>
      </c>
      <c r="B52" s="15">
        <f>IF(C52&lt;&gt;"","ACT-"&amp;TEXT(ROW()-7,"000"),"")</f>
        <v/>
      </c>
      <c r="C52" s="23" t="n"/>
      <c r="D52" s="23" t="n"/>
      <c r="E52" s="23" t="n"/>
      <c r="F52" s="24" t="n"/>
      <c r="G52" s="24" t="n"/>
      <c r="H52" s="25" t="n"/>
      <c r="I52" s="26" t="n"/>
      <c r="J52" s="25" t="n"/>
      <c r="K52" s="25" t="n"/>
      <c r="L52" s="15">
        <f>IF(C52="","",IF(AND(K52&lt;&gt;"Terminé",G52&lt;TODAY()),"EN RETARD",IF(AND(K52&lt;&gt;"Terminé",G52&lt;=TODAY()+7),"ÉCHÉANCE PROCHE","")))</f>
        <v/>
      </c>
    </row>
    <row r="53" ht="20" customHeight="1">
      <c r="A53" s="19">
        <f>IF(C53&lt;&gt;"",ROW()-7,"")</f>
        <v/>
      </c>
      <c r="B53" s="19">
        <f>IF(C53&lt;&gt;"","ACT-"&amp;TEXT(ROW()-7,"000"),"")</f>
        <v/>
      </c>
      <c r="C53" s="23" t="n"/>
      <c r="D53" s="23" t="n"/>
      <c r="E53" s="23" t="n"/>
      <c r="F53" s="24" t="n"/>
      <c r="G53" s="24" t="n"/>
      <c r="H53" s="25" t="n"/>
      <c r="I53" s="26" t="n"/>
      <c r="J53" s="25" t="n"/>
      <c r="K53" s="25" t="n"/>
      <c r="L53" s="19">
        <f>IF(C53="","",IF(AND(K53&lt;&gt;"Terminé",G53&lt;TODAY()),"EN RETARD",IF(AND(K53&lt;&gt;"Terminé",G53&lt;=TODAY()+7),"ÉCHÉANCE PROCHE","")))</f>
        <v/>
      </c>
    </row>
    <row r="54" ht="20" customHeight="1">
      <c r="A54" s="15">
        <f>IF(C54&lt;&gt;"",ROW()-7,"")</f>
        <v/>
      </c>
      <c r="B54" s="15">
        <f>IF(C54&lt;&gt;"","ACT-"&amp;TEXT(ROW()-7,"000"),"")</f>
        <v/>
      </c>
      <c r="C54" s="23" t="n"/>
      <c r="D54" s="23" t="n"/>
      <c r="E54" s="23" t="n"/>
      <c r="F54" s="24" t="n"/>
      <c r="G54" s="24" t="n"/>
      <c r="H54" s="25" t="n"/>
      <c r="I54" s="26" t="n"/>
      <c r="J54" s="25" t="n"/>
      <c r="K54" s="25" t="n"/>
      <c r="L54" s="15">
        <f>IF(C54="","",IF(AND(K54&lt;&gt;"Terminé",G54&lt;TODAY()),"EN RETARD",IF(AND(K54&lt;&gt;"Terminé",G54&lt;=TODAY()+7),"ÉCHÉANCE PROCHE","")))</f>
        <v/>
      </c>
    </row>
    <row r="55" ht="20" customHeight="1">
      <c r="A55" s="19">
        <f>IF(C55&lt;&gt;"",ROW()-7,"")</f>
        <v/>
      </c>
      <c r="B55" s="19">
        <f>IF(C55&lt;&gt;"","ACT-"&amp;TEXT(ROW()-7,"000"),"")</f>
        <v/>
      </c>
      <c r="C55" s="23" t="n"/>
      <c r="D55" s="23" t="n"/>
      <c r="E55" s="23" t="n"/>
      <c r="F55" s="24" t="n"/>
      <c r="G55" s="24" t="n"/>
      <c r="H55" s="25" t="n"/>
      <c r="I55" s="26" t="n"/>
      <c r="J55" s="25" t="n"/>
      <c r="K55" s="25" t="n"/>
      <c r="L55" s="19">
        <f>IF(C55="","",IF(AND(K55&lt;&gt;"Terminé",G55&lt;TODAY()),"EN RETARD",IF(AND(K55&lt;&gt;"Terminé",G55&lt;=TODAY()+7),"ÉCHÉANCE PROCHE","")))</f>
        <v/>
      </c>
    </row>
    <row r="56" ht="20" customHeight="1">
      <c r="A56" s="15">
        <f>IF(C56&lt;&gt;"",ROW()-7,"")</f>
        <v/>
      </c>
      <c r="B56" s="15">
        <f>IF(C56&lt;&gt;"","ACT-"&amp;TEXT(ROW()-7,"000"),"")</f>
        <v/>
      </c>
      <c r="C56" s="23" t="n"/>
      <c r="D56" s="23" t="n"/>
      <c r="E56" s="23" t="n"/>
      <c r="F56" s="24" t="n"/>
      <c r="G56" s="24" t="n"/>
      <c r="H56" s="25" t="n"/>
      <c r="I56" s="26" t="n"/>
      <c r="J56" s="25" t="n"/>
      <c r="K56" s="25" t="n"/>
      <c r="L56" s="15">
        <f>IF(C56="","",IF(AND(K56&lt;&gt;"Terminé",G56&lt;TODAY()),"EN RETARD",IF(AND(K56&lt;&gt;"Terminé",G56&lt;=TODAY()+7),"ÉCHÉANCE PROCHE","")))</f>
        <v/>
      </c>
    </row>
    <row r="57" ht="20" customHeight="1">
      <c r="A57" s="19">
        <f>IF(C57&lt;&gt;"",ROW()-7,"")</f>
        <v/>
      </c>
      <c r="B57" s="19">
        <f>IF(C57&lt;&gt;"","ACT-"&amp;TEXT(ROW()-7,"000"),"")</f>
        <v/>
      </c>
      <c r="C57" s="23" t="n"/>
      <c r="D57" s="23" t="n"/>
      <c r="E57" s="23" t="n"/>
      <c r="F57" s="24" t="n"/>
      <c r="G57" s="24" t="n"/>
      <c r="H57" s="25" t="n"/>
      <c r="I57" s="26" t="n"/>
      <c r="J57" s="25" t="n"/>
      <c r="K57" s="25" t="n"/>
      <c r="L57" s="19">
        <f>IF(C57="","",IF(AND(K57&lt;&gt;"Terminé",G57&lt;TODAY()),"EN RETARD",IF(AND(K57&lt;&gt;"Terminé",G57&lt;=TODAY()+7),"ÉCHÉANCE PROCHE","")))</f>
        <v/>
      </c>
    </row>
    <row r="58" ht="20" customHeight="1">
      <c r="A58" s="15">
        <f>IF(C58&lt;&gt;"",ROW()-7,"")</f>
        <v/>
      </c>
      <c r="B58" s="15">
        <f>IF(C58&lt;&gt;"","ACT-"&amp;TEXT(ROW()-7,"000"),"")</f>
        <v/>
      </c>
      <c r="C58" s="23" t="n"/>
      <c r="D58" s="23" t="n"/>
      <c r="E58" s="23" t="n"/>
      <c r="F58" s="24" t="n"/>
      <c r="G58" s="24" t="n"/>
      <c r="H58" s="25" t="n"/>
      <c r="I58" s="26" t="n"/>
      <c r="J58" s="25" t="n"/>
      <c r="K58" s="25" t="n"/>
      <c r="L58" s="15">
        <f>IF(C58="","",IF(AND(K58&lt;&gt;"Terminé",G58&lt;TODAY()),"EN RETARD",IF(AND(K58&lt;&gt;"Terminé",G58&lt;=TODAY()+7),"ÉCHÉANCE PROCHE","")))</f>
        <v/>
      </c>
    </row>
    <row r="59" ht="20" customHeight="1">
      <c r="A59" s="19">
        <f>IF(C59&lt;&gt;"",ROW()-7,"")</f>
        <v/>
      </c>
      <c r="B59" s="19">
        <f>IF(C59&lt;&gt;"","ACT-"&amp;TEXT(ROW()-7,"000"),"")</f>
        <v/>
      </c>
      <c r="C59" s="23" t="n"/>
      <c r="D59" s="23" t="n"/>
      <c r="E59" s="23" t="n"/>
      <c r="F59" s="24" t="n"/>
      <c r="G59" s="24" t="n"/>
      <c r="H59" s="25" t="n"/>
      <c r="I59" s="26" t="n"/>
      <c r="J59" s="25" t="n"/>
      <c r="K59" s="25" t="n"/>
      <c r="L59" s="19">
        <f>IF(C59="","",IF(AND(K59&lt;&gt;"Terminé",G59&lt;TODAY()),"EN RETARD",IF(AND(K59&lt;&gt;"Terminé",G59&lt;=TODAY()+7),"ÉCHÉANCE PROCHE","")))</f>
        <v/>
      </c>
    </row>
    <row r="60" ht="20" customHeight="1">
      <c r="A60" s="15">
        <f>IF(C60&lt;&gt;"",ROW()-7,"")</f>
        <v/>
      </c>
      <c r="B60" s="15">
        <f>IF(C60&lt;&gt;"","ACT-"&amp;TEXT(ROW()-7,"000"),"")</f>
        <v/>
      </c>
      <c r="C60" s="23" t="n"/>
      <c r="D60" s="23" t="n"/>
      <c r="E60" s="23" t="n"/>
      <c r="F60" s="24" t="n"/>
      <c r="G60" s="24" t="n"/>
      <c r="H60" s="25" t="n"/>
      <c r="I60" s="26" t="n"/>
      <c r="J60" s="25" t="n"/>
      <c r="K60" s="25" t="n"/>
      <c r="L60" s="15">
        <f>IF(C60="","",IF(AND(K60&lt;&gt;"Terminé",G60&lt;TODAY()),"EN RETARD",IF(AND(K60&lt;&gt;"Terminé",G60&lt;=TODAY()+7),"ÉCHÉANCE PROCHE","")))</f>
        <v/>
      </c>
    </row>
    <row r="61" ht="20" customHeight="1">
      <c r="A61" s="19">
        <f>IF(C61&lt;&gt;"",ROW()-7,"")</f>
        <v/>
      </c>
      <c r="B61" s="19">
        <f>IF(C61&lt;&gt;"","ACT-"&amp;TEXT(ROW()-7,"000"),"")</f>
        <v/>
      </c>
      <c r="C61" s="23" t="n"/>
      <c r="D61" s="23" t="n"/>
      <c r="E61" s="23" t="n"/>
      <c r="F61" s="24" t="n"/>
      <c r="G61" s="24" t="n"/>
      <c r="H61" s="25" t="n"/>
      <c r="I61" s="26" t="n"/>
      <c r="J61" s="25" t="n"/>
      <c r="K61" s="25" t="n"/>
      <c r="L61" s="19">
        <f>IF(C61="","",IF(AND(K61&lt;&gt;"Terminé",G61&lt;TODAY()),"EN RETARD",IF(AND(K61&lt;&gt;"Terminé",G61&lt;=TODAY()+7),"ÉCHÉANCE PROCHE","")))</f>
        <v/>
      </c>
    </row>
    <row r="62" ht="20" customHeight="1">
      <c r="A62" s="15">
        <f>IF(C62&lt;&gt;"",ROW()-7,"")</f>
        <v/>
      </c>
      <c r="B62" s="15">
        <f>IF(C62&lt;&gt;"","ACT-"&amp;TEXT(ROW()-7,"000"),"")</f>
        <v/>
      </c>
      <c r="C62" s="23" t="n"/>
      <c r="D62" s="23" t="n"/>
      <c r="E62" s="23" t="n"/>
      <c r="F62" s="24" t="n"/>
      <c r="G62" s="24" t="n"/>
      <c r="H62" s="25" t="n"/>
      <c r="I62" s="26" t="n"/>
      <c r="J62" s="25" t="n"/>
      <c r="K62" s="25" t="n"/>
      <c r="L62" s="15">
        <f>IF(C62="","",IF(AND(K62&lt;&gt;"Terminé",G62&lt;TODAY()),"EN RETARD",IF(AND(K62&lt;&gt;"Terminé",G62&lt;=TODAY()+7),"ÉCHÉANCE PROCHE","")))</f>
        <v/>
      </c>
    </row>
    <row r="63" ht="20" customHeight="1">
      <c r="A63" s="19">
        <f>IF(C63&lt;&gt;"",ROW()-7,"")</f>
        <v/>
      </c>
      <c r="B63" s="19">
        <f>IF(C63&lt;&gt;"","ACT-"&amp;TEXT(ROW()-7,"000"),"")</f>
        <v/>
      </c>
      <c r="C63" s="23" t="n"/>
      <c r="D63" s="23" t="n"/>
      <c r="E63" s="23" t="n"/>
      <c r="F63" s="24" t="n"/>
      <c r="G63" s="24" t="n"/>
      <c r="H63" s="25" t="n"/>
      <c r="I63" s="26" t="n"/>
      <c r="J63" s="25" t="n"/>
      <c r="K63" s="25" t="n"/>
      <c r="L63" s="19">
        <f>IF(C63="","",IF(AND(K63&lt;&gt;"Terminé",G63&lt;TODAY()),"EN RETARD",IF(AND(K63&lt;&gt;"Terminé",G63&lt;=TODAY()+7),"ÉCHÉANCE PROCHE","")))</f>
        <v/>
      </c>
    </row>
    <row r="64" ht="20" customHeight="1">
      <c r="A64" s="15">
        <f>IF(C64&lt;&gt;"",ROW()-7,"")</f>
        <v/>
      </c>
      <c r="B64" s="15">
        <f>IF(C64&lt;&gt;"","ACT-"&amp;TEXT(ROW()-7,"000"),"")</f>
        <v/>
      </c>
      <c r="C64" s="23" t="n"/>
      <c r="D64" s="23" t="n"/>
      <c r="E64" s="23" t="n"/>
      <c r="F64" s="24" t="n"/>
      <c r="G64" s="24" t="n"/>
      <c r="H64" s="25" t="n"/>
      <c r="I64" s="26" t="n"/>
      <c r="J64" s="25" t="n"/>
      <c r="K64" s="25" t="n"/>
      <c r="L64" s="15">
        <f>IF(C64="","",IF(AND(K64&lt;&gt;"Terminé",G64&lt;TODAY()),"EN RETARD",IF(AND(K64&lt;&gt;"Terminé",G64&lt;=TODAY()+7),"ÉCHÉANCE PROCHE","")))</f>
        <v/>
      </c>
    </row>
    <row r="65" ht="20" customHeight="1">
      <c r="A65" s="19">
        <f>IF(C65&lt;&gt;"",ROW()-7,"")</f>
        <v/>
      </c>
      <c r="B65" s="19">
        <f>IF(C65&lt;&gt;"","ACT-"&amp;TEXT(ROW()-7,"000"),"")</f>
        <v/>
      </c>
      <c r="C65" s="23" t="n"/>
      <c r="D65" s="23" t="n"/>
      <c r="E65" s="23" t="n"/>
      <c r="F65" s="24" t="n"/>
      <c r="G65" s="24" t="n"/>
      <c r="H65" s="25" t="n"/>
      <c r="I65" s="26" t="n"/>
      <c r="J65" s="25" t="n"/>
      <c r="K65" s="25" t="n"/>
      <c r="L65" s="19">
        <f>IF(C65="","",IF(AND(K65&lt;&gt;"Terminé",G65&lt;TODAY()),"EN RETARD",IF(AND(K65&lt;&gt;"Terminé",G65&lt;=TODAY()+7),"ÉCHÉANCE PROCHE","")))</f>
        <v/>
      </c>
    </row>
    <row r="66" ht="20" customHeight="1">
      <c r="A66" s="15">
        <f>IF(C66&lt;&gt;"",ROW()-7,"")</f>
        <v/>
      </c>
      <c r="B66" s="15">
        <f>IF(C66&lt;&gt;"","ACT-"&amp;TEXT(ROW()-7,"000"),"")</f>
        <v/>
      </c>
      <c r="C66" s="23" t="n"/>
      <c r="D66" s="23" t="n"/>
      <c r="E66" s="23" t="n"/>
      <c r="F66" s="24" t="n"/>
      <c r="G66" s="24" t="n"/>
      <c r="H66" s="25" t="n"/>
      <c r="I66" s="26" t="n"/>
      <c r="J66" s="25" t="n"/>
      <c r="K66" s="25" t="n"/>
      <c r="L66" s="15">
        <f>IF(C66="","",IF(AND(K66&lt;&gt;"Terminé",G66&lt;TODAY()),"EN RETARD",IF(AND(K66&lt;&gt;"Terminé",G66&lt;=TODAY()+7),"ÉCHÉANCE PROCHE","")))</f>
        <v/>
      </c>
    </row>
    <row r="67" ht="20" customHeight="1">
      <c r="A67" s="19">
        <f>IF(C67&lt;&gt;"",ROW()-7,"")</f>
        <v/>
      </c>
      <c r="B67" s="19">
        <f>IF(C67&lt;&gt;"","ACT-"&amp;TEXT(ROW()-7,"000"),"")</f>
        <v/>
      </c>
      <c r="C67" s="23" t="n"/>
      <c r="D67" s="23" t="n"/>
      <c r="E67" s="23" t="n"/>
      <c r="F67" s="24" t="n"/>
      <c r="G67" s="24" t="n"/>
      <c r="H67" s="25" t="n"/>
      <c r="I67" s="26" t="n"/>
      <c r="J67" s="25" t="n"/>
      <c r="K67" s="25" t="n"/>
      <c r="L67" s="19">
        <f>IF(C67="","",IF(AND(K67&lt;&gt;"Terminé",G67&lt;TODAY()),"EN RETARD",IF(AND(K67&lt;&gt;"Terminé",G67&lt;=TODAY()+7),"ÉCHÉANCE PROCHE","")))</f>
        <v/>
      </c>
    </row>
    <row r="68" ht="20" customHeight="1">
      <c r="A68" s="15">
        <f>IF(C68&lt;&gt;"",ROW()-7,"")</f>
        <v/>
      </c>
      <c r="B68" s="15">
        <f>IF(C68&lt;&gt;"","ACT-"&amp;TEXT(ROW()-7,"000"),"")</f>
        <v/>
      </c>
      <c r="C68" s="23" t="n"/>
      <c r="D68" s="23" t="n"/>
      <c r="E68" s="23" t="n"/>
      <c r="F68" s="24" t="n"/>
      <c r="G68" s="24" t="n"/>
      <c r="H68" s="25" t="n"/>
      <c r="I68" s="26" t="n"/>
      <c r="J68" s="25" t="n"/>
      <c r="K68" s="25" t="n"/>
      <c r="L68" s="15">
        <f>IF(C68="","",IF(AND(K68&lt;&gt;"Terminé",G68&lt;TODAY()),"EN RETARD",IF(AND(K68&lt;&gt;"Terminé",G68&lt;=TODAY()+7),"ÉCHÉANCE PROCHE","")))</f>
        <v/>
      </c>
    </row>
    <row r="69" ht="20" customHeight="1">
      <c r="A69" s="19">
        <f>IF(C69&lt;&gt;"",ROW()-7,"")</f>
        <v/>
      </c>
      <c r="B69" s="19">
        <f>IF(C69&lt;&gt;"","ACT-"&amp;TEXT(ROW()-7,"000"),"")</f>
        <v/>
      </c>
      <c r="C69" s="23" t="n"/>
      <c r="D69" s="23" t="n"/>
      <c r="E69" s="23" t="n"/>
      <c r="F69" s="24" t="n"/>
      <c r="G69" s="24" t="n"/>
      <c r="H69" s="25" t="n"/>
      <c r="I69" s="26" t="n"/>
      <c r="J69" s="25" t="n"/>
      <c r="K69" s="25" t="n"/>
      <c r="L69" s="19">
        <f>IF(C69="","",IF(AND(K69&lt;&gt;"Terminé",G69&lt;TODAY()),"EN RETARD",IF(AND(K69&lt;&gt;"Terminé",G69&lt;=TODAY()+7),"ÉCHÉANCE PROCHE","")))</f>
        <v/>
      </c>
    </row>
    <row r="70" ht="20" customHeight="1">
      <c r="A70" s="15">
        <f>IF(C70&lt;&gt;"",ROW()-7,"")</f>
        <v/>
      </c>
      <c r="B70" s="15">
        <f>IF(C70&lt;&gt;"","ACT-"&amp;TEXT(ROW()-7,"000"),"")</f>
        <v/>
      </c>
      <c r="C70" s="23" t="n"/>
      <c r="D70" s="23" t="n"/>
      <c r="E70" s="23" t="n"/>
      <c r="F70" s="24" t="n"/>
      <c r="G70" s="24" t="n"/>
      <c r="H70" s="25" t="n"/>
      <c r="I70" s="26" t="n"/>
      <c r="J70" s="25" t="n"/>
      <c r="K70" s="25" t="n"/>
      <c r="L70" s="15">
        <f>IF(C70="","",IF(AND(K70&lt;&gt;"Terminé",G70&lt;TODAY()),"EN RETARD",IF(AND(K70&lt;&gt;"Terminé",G70&lt;=TODAY()+7),"ÉCHÉANCE PROCHE","")))</f>
        <v/>
      </c>
    </row>
    <row r="71" ht="20" customHeight="1">
      <c r="A71" s="19">
        <f>IF(C71&lt;&gt;"",ROW()-7,"")</f>
        <v/>
      </c>
      <c r="B71" s="19">
        <f>IF(C71&lt;&gt;"","ACT-"&amp;TEXT(ROW()-7,"000"),"")</f>
        <v/>
      </c>
      <c r="C71" s="23" t="n"/>
      <c r="D71" s="23" t="n"/>
      <c r="E71" s="23" t="n"/>
      <c r="F71" s="24" t="n"/>
      <c r="G71" s="24" t="n"/>
      <c r="H71" s="25" t="n"/>
      <c r="I71" s="26" t="n"/>
      <c r="J71" s="25" t="n"/>
      <c r="K71" s="25" t="n"/>
      <c r="L71" s="19">
        <f>IF(C71="","",IF(AND(K71&lt;&gt;"Terminé",G71&lt;TODAY()),"EN RETARD",IF(AND(K71&lt;&gt;"Terminé",G71&lt;=TODAY()+7),"ÉCHÉANCE PROCHE","")))</f>
        <v/>
      </c>
    </row>
    <row r="72" ht="20" customHeight="1">
      <c r="A72" s="15">
        <f>IF(C72&lt;&gt;"",ROW()-7,"")</f>
        <v/>
      </c>
      <c r="B72" s="15">
        <f>IF(C72&lt;&gt;"","ACT-"&amp;TEXT(ROW()-7,"000"),"")</f>
        <v/>
      </c>
      <c r="C72" s="23" t="n"/>
      <c r="D72" s="23" t="n"/>
      <c r="E72" s="23" t="n"/>
      <c r="F72" s="24" t="n"/>
      <c r="G72" s="24" t="n"/>
      <c r="H72" s="25" t="n"/>
      <c r="I72" s="26" t="n"/>
      <c r="J72" s="25" t="n"/>
      <c r="K72" s="25" t="n"/>
      <c r="L72" s="15">
        <f>IF(C72="","",IF(AND(K72&lt;&gt;"Terminé",G72&lt;TODAY()),"EN RETARD",IF(AND(K72&lt;&gt;"Terminé",G72&lt;=TODAY()+7),"ÉCHÉANCE PROCHE","")))</f>
        <v/>
      </c>
    </row>
    <row r="73" ht="20" customHeight="1">
      <c r="A73" s="19">
        <f>IF(C73&lt;&gt;"",ROW()-7,"")</f>
        <v/>
      </c>
      <c r="B73" s="19">
        <f>IF(C73&lt;&gt;"","ACT-"&amp;TEXT(ROW()-7,"000"),"")</f>
        <v/>
      </c>
      <c r="C73" s="23" t="n"/>
      <c r="D73" s="23" t="n"/>
      <c r="E73" s="23" t="n"/>
      <c r="F73" s="24" t="n"/>
      <c r="G73" s="24" t="n"/>
      <c r="H73" s="25" t="n"/>
      <c r="I73" s="26" t="n"/>
      <c r="J73" s="25" t="n"/>
      <c r="K73" s="25" t="n"/>
      <c r="L73" s="19">
        <f>IF(C73="","",IF(AND(K73&lt;&gt;"Terminé",G73&lt;TODAY()),"EN RETARD",IF(AND(K73&lt;&gt;"Terminé",G73&lt;=TODAY()+7),"ÉCHÉANCE PROCHE","")))</f>
        <v/>
      </c>
    </row>
    <row r="74" ht="20" customHeight="1">
      <c r="A74" s="15">
        <f>IF(C74&lt;&gt;"",ROW()-7,"")</f>
        <v/>
      </c>
      <c r="B74" s="15">
        <f>IF(C74&lt;&gt;"","ACT-"&amp;TEXT(ROW()-7,"000"),"")</f>
        <v/>
      </c>
      <c r="C74" s="23" t="n"/>
      <c r="D74" s="23" t="n"/>
      <c r="E74" s="23" t="n"/>
      <c r="F74" s="24" t="n"/>
      <c r="G74" s="24" t="n"/>
      <c r="H74" s="25" t="n"/>
      <c r="I74" s="26" t="n"/>
      <c r="J74" s="25" t="n"/>
      <c r="K74" s="25" t="n"/>
      <c r="L74" s="15">
        <f>IF(C74="","",IF(AND(K74&lt;&gt;"Terminé",G74&lt;TODAY()),"EN RETARD",IF(AND(K74&lt;&gt;"Terminé",G74&lt;=TODAY()+7),"ÉCHÉANCE PROCHE","")))</f>
        <v/>
      </c>
    </row>
    <row r="75" ht="20" customHeight="1">
      <c r="A75" s="19">
        <f>IF(C75&lt;&gt;"",ROW()-7,"")</f>
        <v/>
      </c>
      <c r="B75" s="19">
        <f>IF(C75&lt;&gt;"","ACT-"&amp;TEXT(ROW()-7,"000"),"")</f>
        <v/>
      </c>
      <c r="C75" s="23" t="n"/>
      <c r="D75" s="23" t="n"/>
      <c r="E75" s="23" t="n"/>
      <c r="F75" s="24" t="n"/>
      <c r="G75" s="24" t="n"/>
      <c r="H75" s="25" t="n"/>
      <c r="I75" s="26" t="n"/>
      <c r="J75" s="25" t="n"/>
      <c r="K75" s="25" t="n"/>
      <c r="L75" s="19">
        <f>IF(C75="","",IF(AND(K75&lt;&gt;"Terminé",G75&lt;TODAY()),"EN RETARD",IF(AND(K75&lt;&gt;"Terminé",G75&lt;=TODAY()+7),"ÉCHÉANCE PROCHE","")))</f>
        <v/>
      </c>
    </row>
    <row r="76" ht="20" customHeight="1">
      <c r="A76" s="15">
        <f>IF(C76&lt;&gt;"",ROW()-7,"")</f>
        <v/>
      </c>
      <c r="B76" s="15">
        <f>IF(C76&lt;&gt;"","ACT-"&amp;TEXT(ROW()-7,"000"),"")</f>
        <v/>
      </c>
      <c r="C76" s="23" t="n"/>
      <c r="D76" s="23" t="n"/>
      <c r="E76" s="23" t="n"/>
      <c r="F76" s="24" t="n"/>
      <c r="G76" s="24" t="n"/>
      <c r="H76" s="25" t="n"/>
      <c r="I76" s="26" t="n"/>
      <c r="J76" s="25" t="n"/>
      <c r="K76" s="25" t="n"/>
      <c r="L76" s="15">
        <f>IF(C76="","",IF(AND(K76&lt;&gt;"Terminé",G76&lt;TODAY()),"EN RETARD",IF(AND(K76&lt;&gt;"Terminé",G76&lt;=TODAY()+7),"ÉCHÉANCE PROCHE","")))</f>
        <v/>
      </c>
    </row>
    <row r="77" ht="20" customHeight="1">
      <c r="A77" s="19">
        <f>IF(C77&lt;&gt;"",ROW()-7,"")</f>
        <v/>
      </c>
      <c r="B77" s="19">
        <f>IF(C77&lt;&gt;"","ACT-"&amp;TEXT(ROW()-7,"000"),"")</f>
        <v/>
      </c>
      <c r="C77" s="23" t="n"/>
      <c r="D77" s="23" t="n"/>
      <c r="E77" s="23" t="n"/>
      <c r="F77" s="24" t="n"/>
      <c r="G77" s="24" t="n"/>
      <c r="H77" s="25" t="n"/>
      <c r="I77" s="26" t="n"/>
      <c r="J77" s="25" t="n"/>
      <c r="K77" s="25" t="n"/>
      <c r="L77" s="19">
        <f>IF(C77="","",IF(AND(K77&lt;&gt;"Terminé",G77&lt;TODAY()),"EN RETARD",IF(AND(K77&lt;&gt;"Terminé",G77&lt;=TODAY()+7),"ÉCHÉANCE PROCHE","")))</f>
        <v/>
      </c>
    </row>
    <row r="78" ht="20" customHeight="1">
      <c r="A78" s="15">
        <f>IF(C78&lt;&gt;"",ROW()-7,"")</f>
        <v/>
      </c>
      <c r="B78" s="15">
        <f>IF(C78&lt;&gt;"","ACT-"&amp;TEXT(ROW()-7,"000"),"")</f>
        <v/>
      </c>
      <c r="C78" s="23" t="n"/>
      <c r="D78" s="23" t="n"/>
      <c r="E78" s="23" t="n"/>
      <c r="F78" s="24" t="n"/>
      <c r="G78" s="24" t="n"/>
      <c r="H78" s="25" t="n"/>
      <c r="I78" s="26" t="n"/>
      <c r="J78" s="25" t="n"/>
      <c r="K78" s="25" t="n"/>
      <c r="L78" s="15">
        <f>IF(C78="","",IF(AND(K78&lt;&gt;"Terminé",G78&lt;TODAY()),"EN RETARD",IF(AND(K78&lt;&gt;"Terminé",G78&lt;=TODAY()+7),"ÉCHÉANCE PROCHE","")))</f>
        <v/>
      </c>
    </row>
    <row r="79" ht="20" customHeight="1">
      <c r="A79" s="19">
        <f>IF(C79&lt;&gt;"",ROW()-7,"")</f>
        <v/>
      </c>
      <c r="B79" s="19">
        <f>IF(C79&lt;&gt;"","ACT-"&amp;TEXT(ROW()-7,"000"),"")</f>
        <v/>
      </c>
      <c r="C79" s="23" t="n"/>
      <c r="D79" s="23" t="n"/>
      <c r="E79" s="23" t="n"/>
      <c r="F79" s="24" t="n"/>
      <c r="G79" s="24" t="n"/>
      <c r="H79" s="25" t="n"/>
      <c r="I79" s="26" t="n"/>
      <c r="J79" s="25" t="n"/>
      <c r="K79" s="25" t="n"/>
      <c r="L79" s="19">
        <f>IF(C79="","",IF(AND(K79&lt;&gt;"Terminé",G79&lt;TODAY()),"EN RETARD",IF(AND(K79&lt;&gt;"Terminé",G79&lt;=TODAY()+7),"ÉCHÉANCE PROCHE","")))</f>
        <v/>
      </c>
    </row>
    <row r="80" ht="20" customHeight="1">
      <c r="A80" s="15">
        <f>IF(C80&lt;&gt;"",ROW()-7,"")</f>
        <v/>
      </c>
      <c r="B80" s="15">
        <f>IF(C80&lt;&gt;"","ACT-"&amp;TEXT(ROW()-7,"000"),"")</f>
        <v/>
      </c>
      <c r="C80" s="23" t="n"/>
      <c r="D80" s="23" t="n"/>
      <c r="E80" s="23" t="n"/>
      <c r="F80" s="24" t="n"/>
      <c r="G80" s="24" t="n"/>
      <c r="H80" s="25" t="n"/>
      <c r="I80" s="26" t="n"/>
      <c r="J80" s="25" t="n"/>
      <c r="K80" s="25" t="n"/>
      <c r="L80" s="15">
        <f>IF(C80="","",IF(AND(K80&lt;&gt;"Terminé",G80&lt;TODAY()),"EN RETARD",IF(AND(K80&lt;&gt;"Terminé",G80&lt;=TODAY()+7),"ÉCHÉANCE PROCHE","")))</f>
        <v/>
      </c>
    </row>
    <row r="81" ht="20" customHeight="1">
      <c r="A81" s="19">
        <f>IF(C81&lt;&gt;"",ROW()-7,"")</f>
        <v/>
      </c>
      <c r="B81" s="19">
        <f>IF(C81&lt;&gt;"","ACT-"&amp;TEXT(ROW()-7,"000"),"")</f>
        <v/>
      </c>
      <c r="C81" s="23" t="n"/>
      <c r="D81" s="23" t="n"/>
      <c r="E81" s="23" t="n"/>
      <c r="F81" s="24" t="n"/>
      <c r="G81" s="24" t="n"/>
      <c r="H81" s="25" t="n"/>
      <c r="I81" s="26" t="n"/>
      <c r="J81" s="25" t="n"/>
      <c r="K81" s="25" t="n"/>
      <c r="L81" s="19">
        <f>IF(C81="","",IF(AND(K81&lt;&gt;"Terminé",G81&lt;TODAY()),"EN RETARD",IF(AND(K81&lt;&gt;"Terminé",G81&lt;=TODAY()+7),"ÉCHÉANCE PROCHE","")))</f>
        <v/>
      </c>
    </row>
    <row r="82" ht="20" customHeight="1">
      <c r="A82" s="15">
        <f>IF(C82&lt;&gt;"",ROW()-7,"")</f>
        <v/>
      </c>
      <c r="B82" s="15">
        <f>IF(C82&lt;&gt;"","ACT-"&amp;TEXT(ROW()-7,"000"),"")</f>
        <v/>
      </c>
      <c r="C82" s="23" t="n"/>
      <c r="D82" s="23" t="n"/>
      <c r="E82" s="23" t="n"/>
      <c r="F82" s="24" t="n"/>
      <c r="G82" s="24" t="n"/>
      <c r="H82" s="25" t="n"/>
      <c r="I82" s="26" t="n"/>
      <c r="J82" s="25" t="n"/>
      <c r="K82" s="25" t="n"/>
      <c r="L82" s="15">
        <f>IF(C82="","",IF(AND(K82&lt;&gt;"Terminé",G82&lt;TODAY()),"EN RETARD",IF(AND(K82&lt;&gt;"Terminé",G82&lt;=TODAY()+7),"ÉCHÉANCE PROCHE","")))</f>
        <v/>
      </c>
    </row>
    <row r="83" ht="20" customHeight="1">
      <c r="A83" s="19">
        <f>IF(C83&lt;&gt;"",ROW()-7,"")</f>
        <v/>
      </c>
      <c r="B83" s="19">
        <f>IF(C83&lt;&gt;"","ACT-"&amp;TEXT(ROW()-7,"000"),"")</f>
        <v/>
      </c>
      <c r="C83" s="23" t="n"/>
      <c r="D83" s="23" t="n"/>
      <c r="E83" s="23" t="n"/>
      <c r="F83" s="24" t="n"/>
      <c r="G83" s="24" t="n"/>
      <c r="H83" s="25" t="n"/>
      <c r="I83" s="26" t="n"/>
      <c r="J83" s="25" t="n"/>
      <c r="K83" s="25" t="n"/>
      <c r="L83" s="19">
        <f>IF(C83="","",IF(AND(K83&lt;&gt;"Terminé",G83&lt;TODAY()),"EN RETARD",IF(AND(K83&lt;&gt;"Terminé",G83&lt;=TODAY()+7),"ÉCHÉANCE PROCHE","")))</f>
        <v/>
      </c>
    </row>
    <row r="84" ht="20" customHeight="1">
      <c r="A84" s="15">
        <f>IF(C84&lt;&gt;"",ROW()-7,"")</f>
        <v/>
      </c>
      <c r="B84" s="15">
        <f>IF(C84&lt;&gt;"","ACT-"&amp;TEXT(ROW()-7,"000"),"")</f>
        <v/>
      </c>
      <c r="C84" s="23" t="n"/>
      <c r="D84" s="23" t="n"/>
      <c r="E84" s="23" t="n"/>
      <c r="F84" s="24" t="n"/>
      <c r="G84" s="24" t="n"/>
      <c r="H84" s="25" t="n"/>
      <c r="I84" s="26" t="n"/>
      <c r="J84" s="25" t="n"/>
      <c r="K84" s="25" t="n"/>
      <c r="L84" s="15">
        <f>IF(C84="","",IF(AND(K84&lt;&gt;"Terminé",G84&lt;TODAY()),"EN RETARD",IF(AND(K84&lt;&gt;"Terminé",G84&lt;=TODAY()+7),"ÉCHÉANCE PROCHE","")))</f>
        <v/>
      </c>
    </row>
    <row r="85" ht="20" customHeight="1">
      <c r="A85" s="19">
        <f>IF(C85&lt;&gt;"",ROW()-7,"")</f>
        <v/>
      </c>
      <c r="B85" s="19">
        <f>IF(C85&lt;&gt;"","ACT-"&amp;TEXT(ROW()-7,"000"),"")</f>
        <v/>
      </c>
      <c r="C85" s="23" t="n"/>
      <c r="D85" s="23" t="n"/>
      <c r="E85" s="23" t="n"/>
      <c r="F85" s="24" t="n"/>
      <c r="G85" s="24" t="n"/>
      <c r="H85" s="25" t="n"/>
      <c r="I85" s="26" t="n"/>
      <c r="J85" s="25" t="n"/>
      <c r="K85" s="25" t="n"/>
      <c r="L85" s="19">
        <f>IF(C85="","",IF(AND(K85&lt;&gt;"Terminé",G85&lt;TODAY()),"EN RETARD",IF(AND(K85&lt;&gt;"Terminé",G85&lt;=TODAY()+7),"ÉCHÉANCE PROCHE","")))</f>
        <v/>
      </c>
    </row>
    <row r="86" ht="20" customHeight="1">
      <c r="A86" s="15">
        <f>IF(C86&lt;&gt;"",ROW()-7,"")</f>
        <v/>
      </c>
      <c r="B86" s="15">
        <f>IF(C86&lt;&gt;"","ACT-"&amp;TEXT(ROW()-7,"000"),"")</f>
        <v/>
      </c>
      <c r="C86" s="23" t="n"/>
      <c r="D86" s="23" t="n"/>
      <c r="E86" s="23" t="n"/>
      <c r="F86" s="24" t="n"/>
      <c r="G86" s="24" t="n"/>
      <c r="H86" s="25" t="n"/>
      <c r="I86" s="26" t="n"/>
      <c r="J86" s="25" t="n"/>
      <c r="K86" s="25" t="n"/>
      <c r="L86" s="15">
        <f>IF(C86="","",IF(AND(K86&lt;&gt;"Terminé",G86&lt;TODAY()),"EN RETARD",IF(AND(K86&lt;&gt;"Terminé",G86&lt;=TODAY()+7),"ÉCHÉANCE PROCHE","")))</f>
        <v/>
      </c>
    </row>
    <row r="87" ht="20" customHeight="1">
      <c r="A87" s="19">
        <f>IF(C87&lt;&gt;"",ROW()-7,"")</f>
        <v/>
      </c>
      <c r="B87" s="19">
        <f>IF(C87&lt;&gt;"","ACT-"&amp;TEXT(ROW()-7,"000"),"")</f>
        <v/>
      </c>
      <c r="C87" s="23" t="n"/>
      <c r="D87" s="23" t="n"/>
      <c r="E87" s="23" t="n"/>
      <c r="F87" s="24" t="n"/>
      <c r="G87" s="24" t="n"/>
      <c r="H87" s="25" t="n"/>
      <c r="I87" s="26" t="n"/>
      <c r="J87" s="25" t="n"/>
      <c r="K87" s="25" t="n"/>
      <c r="L87" s="19">
        <f>IF(C87="","",IF(AND(K87&lt;&gt;"Terminé",G87&lt;TODAY()),"EN RETARD",IF(AND(K87&lt;&gt;"Terminé",G87&lt;=TODAY()+7),"ÉCHÉANCE PROCHE","")))</f>
        <v/>
      </c>
    </row>
    <row r="88" ht="20" customHeight="1">
      <c r="A88" s="15">
        <f>IF(C88&lt;&gt;"",ROW()-7,"")</f>
        <v/>
      </c>
      <c r="B88" s="15">
        <f>IF(C88&lt;&gt;"","ACT-"&amp;TEXT(ROW()-7,"000"),"")</f>
        <v/>
      </c>
      <c r="C88" s="23" t="n"/>
      <c r="D88" s="23" t="n"/>
      <c r="E88" s="23" t="n"/>
      <c r="F88" s="24" t="n"/>
      <c r="G88" s="24" t="n"/>
      <c r="H88" s="25" t="n"/>
      <c r="I88" s="26" t="n"/>
      <c r="J88" s="25" t="n"/>
      <c r="K88" s="25" t="n"/>
      <c r="L88" s="15">
        <f>IF(C88="","",IF(AND(K88&lt;&gt;"Terminé",G88&lt;TODAY()),"EN RETARD",IF(AND(K88&lt;&gt;"Terminé",G88&lt;=TODAY()+7),"ÉCHÉANCE PROCHE","")))</f>
        <v/>
      </c>
    </row>
    <row r="89" ht="20" customHeight="1">
      <c r="A89" s="19">
        <f>IF(C89&lt;&gt;"",ROW()-7,"")</f>
        <v/>
      </c>
      <c r="B89" s="19">
        <f>IF(C89&lt;&gt;"","ACT-"&amp;TEXT(ROW()-7,"000"),"")</f>
        <v/>
      </c>
      <c r="C89" s="23" t="n"/>
      <c r="D89" s="23" t="n"/>
      <c r="E89" s="23" t="n"/>
      <c r="F89" s="24" t="n"/>
      <c r="G89" s="24" t="n"/>
      <c r="H89" s="25" t="n"/>
      <c r="I89" s="26" t="n"/>
      <c r="J89" s="25" t="n"/>
      <c r="K89" s="25" t="n"/>
      <c r="L89" s="19">
        <f>IF(C89="","",IF(AND(K89&lt;&gt;"Terminé",G89&lt;TODAY()),"EN RETARD",IF(AND(K89&lt;&gt;"Terminé",G89&lt;=TODAY()+7),"ÉCHÉANCE PROCHE","")))</f>
        <v/>
      </c>
    </row>
    <row r="90" ht="20" customHeight="1">
      <c r="A90" s="15">
        <f>IF(C90&lt;&gt;"",ROW()-7,"")</f>
        <v/>
      </c>
      <c r="B90" s="15">
        <f>IF(C90&lt;&gt;"","ACT-"&amp;TEXT(ROW()-7,"000"),"")</f>
        <v/>
      </c>
      <c r="C90" s="23" t="n"/>
      <c r="D90" s="23" t="n"/>
      <c r="E90" s="23" t="n"/>
      <c r="F90" s="24" t="n"/>
      <c r="G90" s="24" t="n"/>
      <c r="H90" s="25" t="n"/>
      <c r="I90" s="26" t="n"/>
      <c r="J90" s="25" t="n"/>
      <c r="K90" s="25" t="n"/>
      <c r="L90" s="15">
        <f>IF(C90="","",IF(AND(K90&lt;&gt;"Terminé",G90&lt;TODAY()),"EN RETARD",IF(AND(K90&lt;&gt;"Terminé",G90&lt;=TODAY()+7),"ÉCHÉANCE PROCHE","")))</f>
        <v/>
      </c>
    </row>
    <row r="91" ht="20" customHeight="1">
      <c r="A91" s="19">
        <f>IF(C91&lt;&gt;"",ROW()-7,"")</f>
        <v/>
      </c>
      <c r="B91" s="19">
        <f>IF(C91&lt;&gt;"","ACT-"&amp;TEXT(ROW()-7,"000"),"")</f>
        <v/>
      </c>
      <c r="C91" s="23" t="n"/>
      <c r="D91" s="23" t="n"/>
      <c r="E91" s="23" t="n"/>
      <c r="F91" s="24" t="n"/>
      <c r="G91" s="24" t="n"/>
      <c r="H91" s="25" t="n"/>
      <c r="I91" s="26" t="n"/>
      <c r="J91" s="25" t="n"/>
      <c r="K91" s="25" t="n"/>
      <c r="L91" s="19">
        <f>IF(C91="","",IF(AND(K91&lt;&gt;"Terminé",G91&lt;TODAY()),"EN RETARD",IF(AND(K91&lt;&gt;"Terminé",G91&lt;=TODAY()+7),"ÉCHÉANCE PROCHE","")))</f>
        <v/>
      </c>
    </row>
    <row r="92" ht="20" customHeight="1">
      <c r="A92" s="15">
        <f>IF(C92&lt;&gt;"",ROW()-7,"")</f>
        <v/>
      </c>
      <c r="B92" s="15">
        <f>IF(C92&lt;&gt;"","ACT-"&amp;TEXT(ROW()-7,"000"),"")</f>
        <v/>
      </c>
      <c r="C92" s="23" t="n"/>
      <c r="D92" s="23" t="n"/>
      <c r="E92" s="23" t="n"/>
      <c r="F92" s="24" t="n"/>
      <c r="G92" s="24" t="n"/>
      <c r="H92" s="25" t="n"/>
      <c r="I92" s="26" t="n"/>
      <c r="J92" s="25" t="n"/>
      <c r="K92" s="25" t="n"/>
      <c r="L92" s="15">
        <f>IF(C92="","",IF(AND(K92&lt;&gt;"Terminé",G92&lt;TODAY()),"EN RETARD",IF(AND(K92&lt;&gt;"Terminé",G92&lt;=TODAY()+7),"ÉCHÉANCE PROCHE","")))</f>
        <v/>
      </c>
    </row>
    <row r="93" ht="20" customHeight="1">
      <c r="A93" s="19">
        <f>IF(C93&lt;&gt;"",ROW()-7,"")</f>
        <v/>
      </c>
      <c r="B93" s="19">
        <f>IF(C93&lt;&gt;"","ACT-"&amp;TEXT(ROW()-7,"000"),"")</f>
        <v/>
      </c>
      <c r="C93" s="23" t="n"/>
      <c r="D93" s="23" t="n"/>
      <c r="E93" s="23" t="n"/>
      <c r="F93" s="24" t="n"/>
      <c r="G93" s="24" t="n"/>
      <c r="H93" s="25" t="n"/>
      <c r="I93" s="26" t="n"/>
      <c r="J93" s="25" t="n"/>
      <c r="K93" s="25" t="n"/>
      <c r="L93" s="19">
        <f>IF(C93="","",IF(AND(K93&lt;&gt;"Terminé",G93&lt;TODAY()),"EN RETARD",IF(AND(K93&lt;&gt;"Terminé",G93&lt;=TODAY()+7),"ÉCHÉANCE PROCHE","")))</f>
        <v/>
      </c>
    </row>
    <row r="94" ht="20" customHeight="1">
      <c r="A94" s="15">
        <f>IF(C94&lt;&gt;"",ROW()-7,"")</f>
        <v/>
      </c>
      <c r="B94" s="15">
        <f>IF(C94&lt;&gt;"","ACT-"&amp;TEXT(ROW()-7,"000"),"")</f>
        <v/>
      </c>
      <c r="C94" s="23" t="n"/>
      <c r="D94" s="23" t="n"/>
      <c r="E94" s="23" t="n"/>
      <c r="F94" s="24" t="n"/>
      <c r="G94" s="24" t="n"/>
      <c r="H94" s="25" t="n"/>
      <c r="I94" s="26" t="n"/>
      <c r="J94" s="25" t="n"/>
      <c r="K94" s="25" t="n"/>
      <c r="L94" s="15">
        <f>IF(C94="","",IF(AND(K94&lt;&gt;"Terminé",G94&lt;TODAY()),"EN RETARD",IF(AND(K94&lt;&gt;"Terminé",G94&lt;=TODAY()+7),"ÉCHÉANCE PROCHE","")))</f>
        <v/>
      </c>
    </row>
    <row r="95" ht="20" customHeight="1">
      <c r="A95" s="19">
        <f>IF(C95&lt;&gt;"",ROW()-7,"")</f>
        <v/>
      </c>
      <c r="B95" s="19">
        <f>IF(C95&lt;&gt;"","ACT-"&amp;TEXT(ROW()-7,"000"),"")</f>
        <v/>
      </c>
      <c r="C95" s="23" t="n"/>
      <c r="D95" s="23" t="n"/>
      <c r="E95" s="23" t="n"/>
      <c r="F95" s="24" t="n"/>
      <c r="G95" s="24" t="n"/>
      <c r="H95" s="25" t="n"/>
      <c r="I95" s="26" t="n"/>
      <c r="J95" s="25" t="n"/>
      <c r="K95" s="25" t="n"/>
      <c r="L95" s="19">
        <f>IF(C95="","",IF(AND(K95&lt;&gt;"Terminé",G95&lt;TODAY()),"EN RETARD",IF(AND(K95&lt;&gt;"Terminé",G95&lt;=TODAY()+7),"ÉCHÉANCE PROCHE","")))</f>
        <v/>
      </c>
    </row>
    <row r="96" ht="20" customHeight="1">
      <c r="A96" s="15">
        <f>IF(C96&lt;&gt;"",ROW()-7,"")</f>
        <v/>
      </c>
      <c r="B96" s="15">
        <f>IF(C96&lt;&gt;"","ACT-"&amp;TEXT(ROW()-7,"000"),"")</f>
        <v/>
      </c>
      <c r="C96" s="23" t="n"/>
      <c r="D96" s="23" t="n"/>
      <c r="E96" s="23" t="n"/>
      <c r="F96" s="24" t="n"/>
      <c r="G96" s="24" t="n"/>
      <c r="H96" s="25" t="n"/>
      <c r="I96" s="26" t="n"/>
      <c r="J96" s="25" t="n"/>
      <c r="K96" s="25" t="n"/>
      <c r="L96" s="15">
        <f>IF(C96="","",IF(AND(K96&lt;&gt;"Terminé",G96&lt;TODAY()),"EN RETARD",IF(AND(K96&lt;&gt;"Terminé",G96&lt;=TODAY()+7),"ÉCHÉANCE PROCHE","")))</f>
        <v/>
      </c>
    </row>
    <row r="97" ht="20" customHeight="1">
      <c r="A97" s="19">
        <f>IF(C97&lt;&gt;"",ROW()-7,"")</f>
        <v/>
      </c>
      <c r="B97" s="19">
        <f>IF(C97&lt;&gt;"","ACT-"&amp;TEXT(ROW()-7,"000"),"")</f>
        <v/>
      </c>
      <c r="C97" s="23" t="n"/>
      <c r="D97" s="23" t="n"/>
      <c r="E97" s="23" t="n"/>
      <c r="F97" s="24" t="n"/>
      <c r="G97" s="24" t="n"/>
      <c r="H97" s="25" t="n"/>
      <c r="I97" s="26" t="n"/>
      <c r="J97" s="25" t="n"/>
      <c r="K97" s="25" t="n"/>
      <c r="L97" s="19">
        <f>IF(C97="","",IF(AND(K97&lt;&gt;"Terminé",G97&lt;TODAY()),"EN RETARD",IF(AND(K97&lt;&gt;"Terminé",G97&lt;=TODAY()+7),"ÉCHÉANCE PROCHE","")))</f>
        <v/>
      </c>
    </row>
    <row r="98" ht="20" customHeight="1">
      <c r="A98" s="15">
        <f>IF(C98&lt;&gt;"",ROW()-7,"")</f>
        <v/>
      </c>
      <c r="B98" s="15">
        <f>IF(C98&lt;&gt;"","ACT-"&amp;TEXT(ROW()-7,"000"),"")</f>
        <v/>
      </c>
      <c r="C98" s="23" t="n"/>
      <c r="D98" s="23" t="n"/>
      <c r="E98" s="23" t="n"/>
      <c r="F98" s="24" t="n"/>
      <c r="G98" s="24" t="n"/>
      <c r="H98" s="25" t="n"/>
      <c r="I98" s="26" t="n"/>
      <c r="J98" s="25" t="n"/>
      <c r="K98" s="25" t="n"/>
      <c r="L98" s="15">
        <f>IF(C98="","",IF(AND(K98&lt;&gt;"Terminé",G98&lt;TODAY()),"EN RETARD",IF(AND(K98&lt;&gt;"Terminé",G98&lt;=TODAY()+7),"ÉCHÉANCE PROCHE","")))</f>
        <v/>
      </c>
    </row>
    <row r="99" ht="20" customHeight="1">
      <c r="A99" s="19">
        <f>IF(C99&lt;&gt;"",ROW()-7,"")</f>
        <v/>
      </c>
      <c r="B99" s="19">
        <f>IF(C99&lt;&gt;"","ACT-"&amp;TEXT(ROW()-7,"000"),"")</f>
        <v/>
      </c>
      <c r="C99" s="23" t="n"/>
      <c r="D99" s="23" t="n"/>
      <c r="E99" s="23" t="n"/>
      <c r="F99" s="24" t="n"/>
      <c r="G99" s="24" t="n"/>
      <c r="H99" s="25" t="n"/>
      <c r="I99" s="26" t="n"/>
      <c r="J99" s="25" t="n"/>
      <c r="K99" s="25" t="n"/>
      <c r="L99" s="19">
        <f>IF(C99="","",IF(AND(K99&lt;&gt;"Terminé",G99&lt;TODAY()),"EN RETARD",IF(AND(K99&lt;&gt;"Terminé",G99&lt;=TODAY()+7),"ÉCHÉANCE PROCHE","")))</f>
        <v/>
      </c>
    </row>
    <row r="100" ht="20" customHeight="1">
      <c r="A100" s="15">
        <f>IF(C100&lt;&gt;"",ROW()-7,"")</f>
        <v/>
      </c>
      <c r="B100" s="15">
        <f>IF(C100&lt;&gt;"","ACT-"&amp;TEXT(ROW()-7,"000"),"")</f>
        <v/>
      </c>
      <c r="C100" s="23" t="n"/>
      <c r="D100" s="23" t="n"/>
      <c r="E100" s="23" t="n"/>
      <c r="F100" s="24" t="n"/>
      <c r="G100" s="24" t="n"/>
      <c r="H100" s="25" t="n"/>
      <c r="I100" s="26" t="n"/>
      <c r="J100" s="25" t="n"/>
      <c r="K100" s="25" t="n"/>
      <c r="L100" s="15">
        <f>IF(C100="","",IF(AND(K100&lt;&gt;"Terminé",G100&lt;TODAY()),"EN RETARD",IF(AND(K100&lt;&gt;"Terminé",G100&lt;=TODAY()+7),"ÉCHÉANCE PROCHE","")))</f>
        <v/>
      </c>
    </row>
    <row r="101" ht="20" customHeight="1">
      <c r="A101" s="19">
        <f>IF(C101&lt;&gt;"",ROW()-7,"")</f>
        <v/>
      </c>
      <c r="B101" s="19">
        <f>IF(C101&lt;&gt;"","ACT-"&amp;TEXT(ROW()-7,"000"),"")</f>
        <v/>
      </c>
      <c r="C101" s="23" t="n"/>
      <c r="D101" s="23" t="n"/>
      <c r="E101" s="23" t="n"/>
      <c r="F101" s="24" t="n"/>
      <c r="G101" s="24" t="n"/>
      <c r="H101" s="25" t="n"/>
      <c r="I101" s="26" t="n"/>
      <c r="J101" s="25" t="n"/>
      <c r="K101" s="25" t="n"/>
      <c r="L101" s="19">
        <f>IF(C101="","",IF(AND(K101&lt;&gt;"Terminé",G101&lt;TODAY()),"EN RETARD",IF(AND(K101&lt;&gt;"Terminé",G101&lt;=TODAY()+7),"ÉCHÉANCE PROCHE","")))</f>
        <v/>
      </c>
    </row>
    <row r="102" ht="20" customHeight="1">
      <c r="A102" s="15">
        <f>IF(C102&lt;&gt;"",ROW()-7,"")</f>
        <v/>
      </c>
      <c r="B102" s="15">
        <f>IF(C102&lt;&gt;"","ACT-"&amp;TEXT(ROW()-7,"000"),"")</f>
        <v/>
      </c>
      <c r="C102" s="23" t="n"/>
      <c r="D102" s="23" t="n"/>
      <c r="E102" s="23" t="n"/>
      <c r="F102" s="24" t="n"/>
      <c r="G102" s="24" t="n"/>
      <c r="H102" s="25" t="n"/>
      <c r="I102" s="26" t="n"/>
      <c r="J102" s="25" t="n"/>
      <c r="K102" s="25" t="n"/>
      <c r="L102" s="15">
        <f>IF(C102="","",IF(AND(K102&lt;&gt;"Terminé",G102&lt;TODAY()),"EN RETARD",IF(AND(K102&lt;&gt;"Terminé",G102&lt;=TODAY()+7),"ÉCHÉANCE PROCHE","")))</f>
        <v/>
      </c>
    </row>
    <row r="103" ht="20" customHeight="1">
      <c r="A103" s="19">
        <f>IF(C103&lt;&gt;"",ROW()-7,"")</f>
        <v/>
      </c>
      <c r="B103" s="19">
        <f>IF(C103&lt;&gt;"","ACT-"&amp;TEXT(ROW()-7,"000"),"")</f>
        <v/>
      </c>
      <c r="C103" s="23" t="n"/>
      <c r="D103" s="23" t="n"/>
      <c r="E103" s="23" t="n"/>
      <c r="F103" s="24" t="n"/>
      <c r="G103" s="24" t="n"/>
      <c r="H103" s="25" t="n"/>
      <c r="I103" s="26" t="n"/>
      <c r="J103" s="25" t="n"/>
      <c r="K103" s="25" t="n"/>
      <c r="L103" s="19">
        <f>IF(C103="","",IF(AND(K103&lt;&gt;"Terminé",G103&lt;TODAY()),"EN RETARD",IF(AND(K103&lt;&gt;"Terminé",G103&lt;=TODAY()+7),"ÉCHÉANCE PROCHE","")))</f>
        <v/>
      </c>
    </row>
    <row r="104" ht="20" customHeight="1">
      <c r="A104" s="15">
        <f>IF(C104&lt;&gt;"",ROW()-7,"")</f>
        <v/>
      </c>
      <c r="B104" s="15">
        <f>IF(C104&lt;&gt;"","ACT-"&amp;TEXT(ROW()-7,"000"),"")</f>
        <v/>
      </c>
      <c r="C104" s="23" t="n"/>
      <c r="D104" s="23" t="n"/>
      <c r="E104" s="23" t="n"/>
      <c r="F104" s="24" t="n"/>
      <c r="G104" s="24" t="n"/>
      <c r="H104" s="25" t="n"/>
      <c r="I104" s="26" t="n"/>
      <c r="J104" s="25" t="n"/>
      <c r="K104" s="25" t="n"/>
      <c r="L104" s="15">
        <f>IF(C104="","",IF(AND(K104&lt;&gt;"Terminé",G104&lt;TODAY()),"EN RETARD",IF(AND(K104&lt;&gt;"Terminé",G104&lt;=TODAY()+7),"ÉCHÉANCE PROCHE","")))</f>
        <v/>
      </c>
    </row>
    <row r="105" ht="20" customHeight="1">
      <c r="A105" s="19">
        <f>IF(C105&lt;&gt;"",ROW()-7,"")</f>
        <v/>
      </c>
      <c r="B105" s="19">
        <f>IF(C105&lt;&gt;"","ACT-"&amp;TEXT(ROW()-7,"000"),"")</f>
        <v/>
      </c>
      <c r="C105" s="23" t="n"/>
      <c r="D105" s="23" t="n"/>
      <c r="E105" s="23" t="n"/>
      <c r="F105" s="24" t="n"/>
      <c r="G105" s="24" t="n"/>
      <c r="H105" s="25" t="n"/>
      <c r="I105" s="26" t="n"/>
      <c r="J105" s="25" t="n"/>
      <c r="K105" s="25" t="n"/>
      <c r="L105" s="19">
        <f>IF(C105="","",IF(AND(K105&lt;&gt;"Terminé",G105&lt;TODAY()),"EN RETARD",IF(AND(K105&lt;&gt;"Terminé",G105&lt;=TODAY()+7),"ÉCHÉANCE PROCHE","")))</f>
        <v/>
      </c>
    </row>
    <row r="106" ht="20" customHeight="1">
      <c r="A106" s="15">
        <f>IF(C106&lt;&gt;"",ROW()-7,"")</f>
        <v/>
      </c>
      <c r="B106" s="15">
        <f>IF(C106&lt;&gt;"","ACT-"&amp;TEXT(ROW()-7,"000"),"")</f>
        <v/>
      </c>
      <c r="C106" s="23" t="n"/>
      <c r="D106" s="23" t="n"/>
      <c r="E106" s="23" t="n"/>
      <c r="F106" s="24" t="n"/>
      <c r="G106" s="24" t="n"/>
      <c r="H106" s="25" t="n"/>
      <c r="I106" s="26" t="n"/>
      <c r="J106" s="25" t="n"/>
      <c r="K106" s="25" t="n"/>
      <c r="L106" s="15">
        <f>IF(C106="","",IF(AND(K106&lt;&gt;"Terminé",G106&lt;TODAY()),"EN RETARD",IF(AND(K106&lt;&gt;"Terminé",G106&lt;=TODAY()+7),"ÉCHÉANCE PROCHE","")))</f>
        <v/>
      </c>
    </row>
    <row r="107" ht="20" customHeight="1">
      <c r="A107" s="19">
        <f>IF(C107&lt;&gt;"",ROW()-7,"")</f>
        <v/>
      </c>
      <c r="B107" s="19">
        <f>IF(C107&lt;&gt;"","ACT-"&amp;TEXT(ROW()-7,"000"),"")</f>
        <v/>
      </c>
      <c r="C107" s="23" t="n"/>
      <c r="D107" s="23" t="n"/>
      <c r="E107" s="23" t="n"/>
      <c r="F107" s="24" t="n"/>
      <c r="G107" s="24" t="n"/>
      <c r="H107" s="25" t="n"/>
      <c r="I107" s="26" t="n"/>
      <c r="J107" s="25" t="n"/>
      <c r="K107" s="25" t="n"/>
      <c r="L107" s="19">
        <f>IF(C107="","",IF(AND(K107&lt;&gt;"Terminé",G107&lt;TODAY()),"EN RETARD",IF(AND(K107&lt;&gt;"Terminé",G107&lt;=TODAY()+7),"ÉCHÉANCE PROCHE","")))</f>
        <v/>
      </c>
    </row>
    <row r="108" ht="20" customHeight="1">
      <c r="A108" s="15">
        <f>IF(C108&lt;&gt;"",ROW()-7,"")</f>
        <v/>
      </c>
      <c r="B108" s="15">
        <f>IF(C108&lt;&gt;"","ACT-"&amp;TEXT(ROW()-7,"000"),"")</f>
        <v/>
      </c>
      <c r="C108" s="23" t="n"/>
      <c r="D108" s="23" t="n"/>
      <c r="E108" s="23" t="n"/>
      <c r="F108" s="24" t="n"/>
      <c r="G108" s="24" t="n"/>
      <c r="H108" s="25" t="n"/>
      <c r="I108" s="26" t="n"/>
      <c r="J108" s="25" t="n"/>
      <c r="K108" s="25" t="n"/>
      <c r="L108" s="15">
        <f>IF(C108="","",IF(AND(K108&lt;&gt;"Terminé",G108&lt;TODAY()),"EN RETARD",IF(AND(K108&lt;&gt;"Terminé",G108&lt;=TODAY()+7),"ÉCHÉANCE PROCHE","")))</f>
        <v/>
      </c>
    </row>
    <row r="109" ht="20" customHeight="1">
      <c r="A109" s="19">
        <f>IF(C109&lt;&gt;"",ROW()-7,"")</f>
        <v/>
      </c>
      <c r="B109" s="19">
        <f>IF(C109&lt;&gt;"","ACT-"&amp;TEXT(ROW()-7,"000"),"")</f>
        <v/>
      </c>
      <c r="C109" s="23" t="n"/>
      <c r="D109" s="23" t="n"/>
      <c r="E109" s="23" t="n"/>
      <c r="F109" s="24" t="n"/>
      <c r="G109" s="24" t="n"/>
      <c r="H109" s="25" t="n"/>
      <c r="I109" s="26" t="n"/>
      <c r="J109" s="25" t="n"/>
      <c r="K109" s="25" t="n"/>
      <c r="L109" s="19">
        <f>IF(C109="","",IF(AND(K109&lt;&gt;"Terminé",G109&lt;TODAY()),"EN RETARD",IF(AND(K109&lt;&gt;"Terminé",G109&lt;=TODAY()+7),"ÉCHÉANCE PROCHE","")))</f>
        <v/>
      </c>
    </row>
    <row r="110" ht="20" customHeight="1">
      <c r="A110" s="15">
        <f>IF(C110&lt;&gt;"",ROW()-7,"")</f>
        <v/>
      </c>
      <c r="B110" s="15">
        <f>IF(C110&lt;&gt;"","ACT-"&amp;TEXT(ROW()-7,"000"),"")</f>
        <v/>
      </c>
      <c r="C110" s="23" t="n"/>
      <c r="D110" s="23" t="n"/>
      <c r="E110" s="23" t="n"/>
      <c r="F110" s="24" t="n"/>
      <c r="G110" s="24" t="n"/>
      <c r="H110" s="25" t="n"/>
      <c r="I110" s="26" t="n"/>
      <c r="J110" s="25" t="n"/>
      <c r="K110" s="25" t="n"/>
      <c r="L110" s="15">
        <f>IF(C110="","",IF(AND(K110&lt;&gt;"Terminé",G110&lt;TODAY()),"EN RETARD",IF(AND(K110&lt;&gt;"Terminé",G110&lt;=TODAY()+7),"ÉCHÉANCE PROCHE","")))</f>
        <v/>
      </c>
    </row>
    <row r="111" ht="20" customHeight="1">
      <c r="A111" s="19">
        <f>IF(C111&lt;&gt;"",ROW()-7,"")</f>
        <v/>
      </c>
      <c r="B111" s="19">
        <f>IF(C111&lt;&gt;"","ACT-"&amp;TEXT(ROW()-7,"000"),"")</f>
        <v/>
      </c>
      <c r="C111" s="23" t="n"/>
      <c r="D111" s="23" t="n"/>
      <c r="E111" s="23" t="n"/>
      <c r="F111" s="24" t="n"/>
      <c r="G111" s="24" t="n"/>
      <c r="H111" s="25" t="n"/>
      <c r="I111" s="26" t="n"/>
      <c r="J111" s="25" t="n"/>
      <c r="K111" s="25" t="n"/>
      <c r="L111" s="19">
        <f>IF(C111="","",IF(AND(K111&lt;&gt;"Terminé",G111&lt;TODAY()),"EN RETARD",IF(AND(K111&lt;&gt;"Terminé",G111&lt;=TODAY()+7),"ÉCHÉANCE PROCHE","")))</f>
        <v/>
      </c>
    </row>
    <row r="112" ht="20" customHeight="1">
      <c r="A112" s="15">
        <f>IF(C112&lt;&gt;"",ROW()-7,"")</f>
        <v/>
      </c>
      <c r="B112" s="15">
        <f>IF(C112&lt;&gt;"","ACT-"&amp;TEXT(ROW()-7,"000"),"")</f>
        <v/>
      </c>
      <c r="C112" s="23" t="n"/>
      <c r="D112" s="23" t="n"/>
      <c r="E112" s="23" t="n"/>
      <c r="F112" s="24" t="n"/>
      <c r="G112" s="24" t="n"/>
      <c r="H112" s="25" t="n"/>
      <c r="I112" s="26" t="n"/>
      <c r="J112" s="25" t="n"/>
      <c r="K112" s="25" t="n"/>
      <c r="L112" s="15">
        <f>IF(C112="","",IF(AND(K112&lt;&gt;"Terminé",G112&lt;TODAY()),"EN RETARD",IF(AND(K112&lt;&gt;"Terminé",G112&lt;=TODAY()+7),"ÉCHÉANCE PROCHE","")))</f>
        <v/>
      </c>
    </row>
    <row r="113" ht="20" customHeight="1">
      <c r="A113" s="19">
        <f>IF(C113&lt;&gt;"",ROW()-7,"")</f>
        <v/>
      </c>
      <c r="B113" s="19">
        <f>IF(C113&lt;&gt;"","ACT-"&amp;TEXT(ROW()-7,"000"),"")</f>
        <v/>
      </c>
      <c r="C113" s="23" t="n"/>
      <c r="D113" s="23" t="n"/>
      <c r="E113" s="23" t="n"/>
      <c r="F113" s="24" t="n"/>
      <c r="G113" s="24" t="n"/>
      <c r="H113" s="25" t="n"/>
      <c r="I113" s="26" t="n"/>
      <c r="J113" s="25" t="n"/>
      <c r="K113" s="25" t="n"/>
      <c r="L113" s="19">
        <f>IF(C113="","",IF(AND(K113&lt;&gt;"Terminé",G113&lt;TODAY()),"EN RETARD",IF(AND(K113&lt;&gt;"Terminé",G113&lt;=TODAY()+7),"ÉCHÉANCE PROCHE","")))</f>
        <v/>
      </c>
    </row>
    <row r="114" ht="20" customHeight="1">
      <c r="A114" s="15">
        <f>IF(C114&lt;&gt;"",ROW()-7,"")</f>
        <v/>
      </c>
      <c r="B114" s="15">
        <f>IF(C114&lt;&gt;"","ACT-"&amp;TEXT(ROW()-7,"000"),"")</f>
        <v/>
      </c>
      <c r="C114" s="23" t="n"/>
      <c r="D114" s="23" t="n"/>
      <c r="E114" s="23" t="n"/>
      <c r="F114" s="24" t="n"/>
      <c r="G114" s="24" t="n"/>
      <c r="H114" s="25" t="n"/>
      <c r="I114" s="26" t="n"/>
      <c r="J114" s="25" t="n"/>
      <c r="K114" s="25" t="n"/>
      <c r="L114" s="15">
        <f>IF(C114="","",IF(AND(K114&lt;&gt;"Terminé",G114&lt;TODAY()),"EN RETARD",IF(AND(K114&lt;&gt;"Terminé",G114&lt;=TODAY()+7),"ÉCHÉANCE PROCHE","")))</f>
        <v/>
      </c>
    </row>
    <row r="115" ht="20" customHeight="1">
      <c r="A115" s="19">
        <f>IF(C115&lt;&gt;"",ROW()-7,"")</f>
        <v/>
      </c>
      <c r="B115" s="19">
        <f>IF(C115&lt;&gt;"","ACT-"&amp;TEXT(ROW()-7,"000"),"")</f>
        <v/>
      </c>
      <c r="C115" s="23" t="n"/>
      <c r="D115" s="23" t="n"/>
      <c r="E115" s="23" t="n"/>
      <c r="F115" s="24" t="n"/>
      <c r="G115" s="24" t="n"/>
      <c r="H115" s="25" t="n"/>
      <c r="I115" s="26" t="n"/>
      <c r="J115" s="25" t="n"/>
      <c r="K115" s="25" t="n"/>
      <c r="L115" s="19">
        <f>IF(C115="","",IF(AND(K115&lt;&gt;"Terminé",G115&lt;TODAY()),"EN RETARD",IF(AND(K115&lt;&gt;"Terminé",G115&lt;=TODAY()+7),"ÉCHÉANCE PROCHE","")))</f>
        <v/>
      </c>
    </row>
    <row r="116" ht="20" customHeight="1">
      <c r="A116" s="15">
        <f>IF(C116&lt;&gt;"",ROW()-7,"")</f>
        <v/>
      </c>
      <c r="B116" s="15">
        <f>IF(C116&lt;&gt;"","ACT-"&amp;TEXT(ROW()-7,"000"),"")</f>
        <v/>
      </c>
      <c r="C116" s="23" t="n"/>
      <c r="D116" s="23" t="n"/>
      <c r="E116" s="23" t="n"/>
      <c r="F116" s="24" t="n"/>
      <c r="G116" s="24" t="n"/>
      <c r="H116" s="25" t="n"/>
      <c r="I116" s="26" t="n"/>
      <c r="J116" s="25" t="n"/>
      <c r="K116" s="25" t="n"/>
      <c r="L116" s="15">
        <f>IF(C116="","",IF(AND(K116&lt;&gt;"Terminé",G116&lt;TODAY()),"EN RETARD",IF(AND(K116&lt;&gt;"Terminé",G116&lt;=TODAY()+7),"ÉCHÉANCE PROCHE","")))</f>
        <v/>
      </c>
    </row>
    <row r="117" ht="20" customHeight="1">
      <c r="A117" s="19">
        <f>IF(C117&lt;&gt;"",ROW()-7,"")</f>
        <v/>
      </c>
      <c r="B117" s="19">
        <f>IF(C117&lt;&gt;"","ACT-"&amp;TEXT(ROW()-7,"000"),"")</f>
        <v/>
      </c>
      <c r="C117" s="23" t="n"/>
      <c r="D117" s="23" t="n"/>
      <c r="E117" s="23" t="n"/>
      <c r="F117" s="24" t="n"/>
      <c r="G117" s="24" t="n"/>
      <c r="H117" s="25" t="n"/>
      <c r="I117" s="26" t="n"/>
      <c r="J117" s="25" t="n"/>
      <c r="K117" s="25" t="n"/>
      <c r="L117" s="19">
        <f>IF(C117="","",IF(AND(K117&lt;&gt;"Terminé",G117&lt;TODAY()),"EN RETARD",IF(AND(K117&lt;&gt;"Terminé",G117&lt;=TODAY()+7),"ÉCHÉANCE PROCHE","")))</f>
        <v/>
      </c>
    </row>
    <row r="118" ht="20" customHeight="1">
      <c r="A118" s="15">
        <f>IF(C118&lt;&gt;"",ROW()-7,"")</f>
        <v/>
      </c>
      <c r="B118" s="15">
        <f>IF(C118&lt;&gt;"","ACT-"&amp;TEXT(ROW()-7,"000"),"")</f>
        <v/>
      </c>
      <c r="C118" s="23" t="n"/>
      <c r="D118" s="23" t="n"/>
      <c r="E118" s="23" t="n"/>
      <c r="F118" s="24" t="n"/>
      <c r="G118" s="24" t="n"/>
      <c r="H118" s="25" t="n"/>
      <c r="I118" s="26" t="n"/>
      <c r="J118" s="25" t="n"/>
      <c r="K118" s="25" t="n"/>
      <c r="L118" s="15">
        <f>IF(C118="","",IF(AND(K118&lt;&gt;"Terminé",G118&lt;TODAY()),"EN RETARD",IF(AND(K118&lt;&gt;"Terminé",G118&lt;=TODAY()+7),"ÉCHÉANCE PROCHE","")))</f>
        <v/>
      </c>
    </row>
    <row r="119" ht="20" customHeight="1">
      <c r="A119" s="19">
        <f>IF(C119&lt;&gt;"",ROW()-7,"")</f>
        <v/>
      </c>
      <c r="B119" s="19">
        <f>IF(C119&lt;&gt;"","ACT-"&amp;TEXT(ROW()-7,"000"),"")</f>
        <v/>
      </c>
      <c r="C119" s="23" t="n"/>
      <c r="D119" s="23" t="n"/>
      <c r="E119" s="23" t="n"/>
      <c r="F119" s="24" t="n"/>
      <c r="G119" s="24" t="n"/>
      <c r="H119" s="25" t="n"/>
      <c r="I119" s="26" t="n"/>
      <c r="J119" s="25" t="n"/>
      <c r="K119" s="25" t="n"/>
      <c r="L119" s="19">
        <f>IF(C119="","",IF(AND(K119&lt;&gt;"Terminé",G119&lt;TODAY()),"EN RETARD",IF(AND(K119&lt;&gt;"Terminé",G119&lt;=TODAY()+7),"ÉCHÉANCE PROCHE","")))</f>
        <v/>
      </c>
    </row>
    <row r="120" ht="20" customHeight="1">
      <c r="A120" s="15">
        <f>IF(C120&lt;&gt;"",ROW()-7,"")</f>
        <v/>
      </c>
      <c r="B120" s="15">
        <f>IF(C120&lt;&gt;"","ACT-"&amp;TEXT(ROW()-7,"000"),"")</f>
        <v/>
      </c>
      <c r="C120" s="23" t="n"/>
      <c r="D120" s="23" t="n"/>
      <c r="E120" s="23" t="n"/>
      <c r="F120" s="24" t="n"/>
      <c r="G120" s="24" t="n"/>
      <c r="H120" s="25" t="n"/>
      <c r="I120" s="26" t="n"/>
      <c r="J120" s="25" t="n"/>
      <c r="K120" s="25" t="n"/>
      <c r="L120" s="15">
        <f>IF(C120="","",IF(AND(K120&lt;&gt;"Terminé",G120&lt;TODAY()),"EN RETARD",IF(AND(K120&lt;&gt;"Terminé",G120&lt;=TODAY()+7),"ÉCHÉANCE PROCHE","")))</f>
        <v/>
      </c>
    </row>
    <row r="121" ht="20" customHeight="1">
      <c r="A121" s="19">
        <f>IF(C121&lt;&gt;"",ROW()-7,"")</f>
        <v/>
      </c>
      <c r="B121" s="19">
        <f>IF(C121&lt;&gt;"","ACT-"&amp;TEXT(ROW()-7,"000"),"")</f>
        <v/>
      </c>
      <c r="C121" s="23" t="n"/>
      <c r="D121" s="23" t="n"/>
      <c r="E121" s="23" t="n"/>
      <c r="F121" s="24" t="n"/>
      <c r="G121" s="24" t="n"/>
      <c r="H121" s="25" t="n"/>
      <c r="I121" s="26" t="n"/>
      <c r="J121" s="25" t="n"/>
      <c r="K121" s="25" t="n"/>
      <c r="L121" s="19">
        <f>IF(C121="","",IF(AND(K121&lt;&gt;"Terminé",G121&lt;TODAY()),"EN RETARD",IF(AND(K121&lt;&gt;"Terminé",G121&lt;=TODAY()+7),"ÉCHÉANCE PROCHE","")))</f>
        <v/>
      </c>
    </row>
    <row r="122" ht="20" customHeight="1">
      <c r="A122" s="15">
        <f>IF(C122&lt;&gt;"",ROW()-7,"")</f>
        <v/>
      </c>
      <c r="B122" s="15">
        <f>IF(C122&lt;&gt;"","ACT-"&amp;TEXT(ROW()-7,"000"),"")</f>
        <v/>
      </c>
      <c r="C122" s="23" t="n"/>
      <c r="D122" s="23" t="n"/>
      <c r="E122" s="23" t="n"/>
      <c r="F122" s="24" t="n"/>
      <c r="G122" s="24" t="n"/>
      <c r="H122" s="25" t="n"/>
      <c r="I122" s="26" t="n"/>
      <c r="J122" s="25" t="n"/>
      <c r="K122" s="25" t="n"/>
      <c r="L122" s="15">
        <f>IF(C122="","",IF(AND(K122&lt;&gt;"Terminé",G122&lt;TODAY()),"EN RETARD",IF(AND(K122&lt;&gt;"Terminé",G122&lt;=TODAY()+7),"ÉCHÉANCE PROCHE","")))</f>
        <v/>
      </c>
    </row>
    <row r="123" ht="20" customHeight="1">
      <c r="A123" s="19">
        <f>IF(C123&lt;&gt;"",ROW()-7,"")</f>
        <v/>
      </c>
      <c r="B123" s="19">
        <f>IF(C123&lt;&gt;"","ACT-"&amp;TEXT(ROW()-7,"000"),"")</f>
        <v/>
      </c>
      <c r="C123" s="23" t="n"/>
      <c r="D123" s="23" t="n"/>
      <c r="E123" s="23" t="n"/>
      <c r="F123" s="24" t="n"/>
      <c r="G123" s="24" t="n"/>
      <c r="H123" s="25" t="n"/>
      <c r="I123" s="26" t="n"/>
      <c r="J123" s="25" t="n"/>
      <c r="K123" s="25" t="n"/>
      <c r="L123" s="19">
        <f>IF(C123="","",IF(AND(K123&lt;&gt;"Terminé",G123&lt;TODAY()),"EN RETARD",IF(AND(K123&lt;&gt;"Terminé",G123&lt;=TODAY()+7),"ÉCHÉANCE PROCHE","")))</f>
        <v/>
      </c>
    </row>
    <row r="124" ht="20" customHeight="1">
      <c r="A124" s="15">
        <f>IF(C124&lt;&gt;"",ROW()-7,"")</f>
        <v/>
      </c>
      <c r="B124" s="15">
        <f>IF(C124&lt;&gt;"","ACT-"&amp;TEXT(ROW()-7,"000"),"")</f>
        <v/>
      </c>
      <c r="C124" s="23" t="n"/>
      <c r="D124" s="23" t="n"/>
      <c r="E124" s="23" t="n"/>
      <c r="F124" s="24" t="n"/>
      <c r="G124" s="24" t="n"/>
      <c r="H124" s="25" t="n"/>
      <c r="I124" s="26" t="n"/>
      <c r="J124" s="25" t="n"/>
      <c r="K124" s="25" t="n"/>
      <c r="L124" s="15">
        <f>IF(C124="","",IF(AND(K124&lt;&gt;"Terminé",G124&lt;TODAY()),"EN RETARD",IF(AND(K124&lt;&gt;"Terminé",G124&lt;=TODAY()+7),"ÉCHÉANCE PROCHE","")))</f>
        <v/>
      </c>
    </row>
    <row r="125" ht="20" customHeight="1">
      <c r="A125" s="19">
        <f>IF(C125&lt;&gt;"",ROW()-7,"")</f>
        <v/>
      </c>
      <c r="B125" s="19">
        <f>IF(C125&lt;&gt;"","ACT-"&amp;TEXT(ROW()-7,"000"),"")</f>
        <v/>
      </c>
      <c r="C125" s="23" t="n"/>
      <c r="D125" s="23" t="n"/>
      <c r="E125" s="23" t="n"/>
      <c r="F125" s="24" t="n"/>
      <c r="G125" s="24" t="n"/>
      <c r="H125" s="25" t="n"/>
      <c r="I125" s="26" t="n"/>
      <c r="J125" s="25" t="n"/>
      <c r="K125" s="25" t="n"/>
      <c r="L125" s="19">
        <f>IF(C125="","",IF(AND(K125&lt;&gt;"Terminé",G125&lt;TODAY()),"EN RETARD",IF(AND(K125&lt;&gt;"Terminé",G125&lt;=TODAY()+7),"ÉCHÉANCE PROCHE","")))</f>
        <v/>
      </c>
    </row>
    <row r="126" ht="20" customHeight="1">
      <c r="A126" s="15">
        <f>IF(C126&lt;&gt;"",ROW()-7,"")</f>
        <v/>
      </c>
      <c r="B126" s="15">
        <f>IF(C126&lt;&gt;"","ACT-"&amp;TEXT(ROW()-7,"000"),"")</f>
        <v/>
      </c>
      <c r="C126" s="23" t="n"/>
      <c r="D126" s="23" t="n"/>
      <c r="E126" s="23" t="n"/>
      <c r="F126" s="24" t="n"/>
      <c r="G126" s="24" t="n"/>
      <c r="H126" s="25" t="n"/>
      <c r="I126" s="26" t="n"/>
      <c r="J126" s="25" t="n"/>
      <c r="K126" s="25" t="n"/>
      <c r="L126" s="15">
        <f>IF(C126="","",IF(AND(K126&lt;&gt;"Terminé",G126&lt;TODAY()),"EN RETARD",IF(AND(K126&lt;&gt;"Terminé",G126&lt;=TODAY()+7),"ÉCHÉANCE PROCHE","")))</f>
        <v/>
      </c>
    </row>
    <row r="127" ht="20" customHeight="1">
      <c r="A127" s="19">
        <f>IF(C127&lt;&gt;"",ROW()-7,"")</f>
        <v/>
      </c>
      <c r="B127" s="19">
        <f>IF(C127&lt;&gt;"","ACT-"&amp;TEXT(ROW()-7,"000"),"")</f>
        <v/>
      </c>
      <c r="C127" s="23" t="n"/>
      <c r="D127" s="23" t="n"/>
      <c r="E127" s="23" t="n"/>
      <c r="F127" s="24" t="n"/>
      <c r="G127" s="24" t="n"/>
      <c r="H127" s="25" t="n"/>
      <c r="I127" s="26" t="n"/>
      <c r="J127" s="25" t="n"/>
      <c r="K127" s="25" t="n"/>
      <c r="L127" s="19">
        <f>IF(C127="","",IF(AND(K127&lt;&gt;"Terminé",G127&lt;TODAY()),"EN RETARD",IF(AND(K127&lt;&gt;"Terminé",G127&lt;=TODAY()+7),"ÉCHÉANCE PROCHE","")))</f>
        <v/>
      </c>
    </row>
    <row r="128" ht="20" customHeight="1">
      <c r="A128" s="15">
        <f>IF(C128&lt;&gt;"",ROW()-7,"")</f>
        <v/>
      </c>
      <c r="B128" s="15">
        <f>IF(C128&lt;&gt;"","ACT-"&amp;TEXT(ROW()-7,"000"),"")</f>
        <v/>
      </c>
      <c r="C128" s="23" t="n"/>
      <c r="D128" s="23" t="n"/>
      <c r="E128" s="23" t="n"/>
      <c r="F128" s="24" t="n"/>
      <c r="G128" s="24" t="n"/>
      <c r="H128" s="25" t="n"/>
      <c r="I128" s="26" t="n"/>
      <c r="J128" s="25" t="n"/>
      <c r="K128" s="25" t="n"/>
      <c r="L128" s="15">
        <f>IF(C128="","",IF(AND(K128&lt;&gt;"Terminé",G128&lt;TODAY()),"EN RETARD",IF(AND(K128&lt;&gt;"Terminé",G128&lt;=TODAY()+7),"ÉCHÉANCE PROCHE","")))</f>
        <v/>
      </c>
    </row>
    <row r="129" ht="20" customHeight="1">
      <c r="A129" s="19">
        <f>IF(C129&lt;&gt;"",ROW()-7,"")</f>
        <v/>
      </c>
      <c r="B129" s="19">
        <f>IF(C129&lt;&gt;"","ACT-"&amp;TEXT(ROW()-7,"000"),"")</f>
        <v/>
      </c>
      <c r="C129" s="23" t="n"/>
      <c r="D129" s="23" t="n"/>
      <c r="E129" s="23" t="n"/>
      <c r="F129" s="24" t="n"/>
      <c r="G129" s="24" t="n"/>
      <c r="H129" s="25" t="n"/>
      <c r="I129" s="26" t="n"/>
      <c r="J129" s="25" t="n"/>
      <c r="K129" s="25" t="n"/>
      <c r="L129" s="19">
        <f>IF(C129="","",IF(AND(K129&lt;&gt;"Terminé",G129&lt;TODAY()),"EN RETARD",IF(AND(K129&lt;&gt;"Terminé",G129&lt;=TODAY()+7),"ÉCHÉANCE PROCHE","")))</f>
        <v/>
      </c>
    </row>
    <row r="130" ht="20" customHeight="1">
      <c r="A130" s="15">
        <f>IF(C130&lt;&gt;"",ROW()-7,"")</f>
        <v/>
      </c>
      <c r="B130" s="15">
        <f>IF(C130&lt;&gt;"","ACT-"&amp;TEXT(ROW()-7,"000"),"")</f>
        <v/>
      </c>
      <c r="C130" s="23" t="n"/>
      <c r="D130" s="23" t="n"/>
      <c r="E130" s="23" t="n"/>
      <c r="F130" s="24" t="n"/>
      <c r="G130" s="24" t="n"/>
      <c r="H130" s="25" t="n"/>
      <c r="I130" s="26" t="n"/>
      <c r="J130" s="25" t="n"/>
      <c r="K130" s="25" t="n"/>
      <c r="L130" s="15">
        <f>IF(C130="","",IF(AND(K130&lt;&gt;"Terminé",G130&lt;TODAY()),"EN RETARD",IF(AND(K130&lt;&gt;"Terminé",G130&lt;=TODAY()+7),"ÉCHÉANCE PROCHE","")))</f>
        <v/>
      </c>
    </row>
    <row r="131" ht="20" customHeight="1">
      <c r="A131" s="19">
        <f>IF(C131&lt;&gt;"",ROW()-7,"")</f>
        <v/>
      </c>
      <c r="B131" s="19">
        <f>IF(C131&lt;&gt;"","ACT-"&amp;TEXT(ROW()-7,"000"),"")</f>
        <v/>
      </c>
      <c r="C131" s="23" t="n"/>
      <c r="D131" s="23" t="n"/>
      <c r="E131" s="23" t="n"/>
      <c r="F131" s="24" t="n"/>
      <c r="G131" s="24" t="n"/>
      <c r="H131" s="25" t="n"/>
      <c r="I131" s="26" t="n"/>
      <c r="J131" s="25" t="n"/>
      <c r="K131" s="25" t="n"/>
      <c r="L131" s="19">
        <f>IF(C131="","",IF(AND(K131&lt;&gt;"Terminé",G131&lt;TODAY()),"EN RETARD",IF(AND(K131&lt;&gt;"Terminé",G131&lt;=TODAY()+7),"ÉCHÉANCE PROCHE","")))</f>
        <v/>
      </c>
    </row>
    <row r="132" ht="20" customHeight="1">
      <c r="A132" s="15">
        <f>IF(C132&lt;&gt;"",ROW()-7,"")</f>
        <v/>
      </c>
      <c r="B132" s="15">
        <f>IF(C132&lt;&gt;"","ACT-"&amp;TEXT(ROW()-7,"000"),"")</f>
        <v/>
      </c>
      <c r="C132" s="23" t="n"/>
      <c r="D132" s="23" t="n"/>
      <c r="E132" s="23" t="n"/>
      <c r="F132" s="24" t="n"/>
      <c r="G132" s="24" t="n"/>
      <c r="H132" s="25" t="n"/>
      <c r="I132" s="26" t="n"/>
      <c r="J132" s="25" t="n"/>
      <c r="K132" s="25" t="n"/>
      <c r="L132" s="15">
        <f>IF(C132="","",IF(AND(K132&lt;&gt;"Terminé",G132&lt;TODAY()),"EN RETARD",IF(AND(K132&lt;&gt;"Terminé",G132&lt;=TODAY()+7),"ÉCHÉANCE PROCHE","")))</f>
        <v/>
      </c>
    </row>
    <row r="133" ht="20" customHeight="1">
      <c r="A133" s="19">
        <f>IF(C133&lt;&gt;"",ROW()-7,"")</f>
        <v/>
      </c>
      <c r="B133" s="19">
        <f>IF(C133&lt;&gt;"","ACT-"&amp;TEXT(ROW()-7,"000"),"")</f>
        <v/>
      </c>
      <c r="C133" s="23" t="n"/>
      <c r="D133" s="23" t="n"/>
      <c r="E133" s="23" t="n"/>
      <c r="F133" s="24" t="n"/>
      <c r="G133" s="24" t="n"/>
      <c r="H133" s="25" t="n"/>
      <c r="I133" s="26" t="n"/>
      <c r="J133" s="25" t="n"/>
      <c r="K133" s="25" t="n"/>
      <c r="L133" s="19">
        <f>IF(C133="","",IF(AND(K133&lt;&gt;"Terminé",G133&lt;TODAY()),"EN RETARD",IF(AND(K133&lt;&gt;"Terminé",G133&lt;=TODAY()+7),"ÉCHÉANCE PROCHE","")))</f>
        <v/>
      </c>
    </row>
    <row r="134" ht="20" customHeight="1">
      <c r="A134" s="15">
        <f>IF(C134&lt;&gt;"",ROW()-7,"")</f>
        <v/>
      </c>
      <c r="B134" s="15">
        <f>IF(C134&lt;&gt;"","ACT-"&amp;TEXT(ROW()-7,"000"),"")</f>
        <v/>
      </c>
      <c r="C134" s="23" t="n"/>
      <c r="D134" s="23" t="n"/>
      <c r="E134" s="23" t="n"/>
      <c r="F134" s="24" t="n"/>
      <c r="G134" s="24" t="n"/>
      <c r="H134" s="25" t="n"/>
      <c r="I134" s="26" t="n"/>
      <c r="J134" s="25" t="n"/>
      <c r="K134" s="25" t="n"/>
      <c r="L134" s="15">
        <f>IF(C134="","",IF(AND(K134&lt;&gt;"Terminé",G134&lt;TODAY()),"EN RETARD",IF(AND(K134&lt;&gt;"Terminé",G134&lt;=TODAY()+7),"ÉCHÉANCE PROCHE","")))</f>
        <v/>
      </c>
    </row>
    <row r="135" ht="20" customHeight="1">
      <c r="A135" s="19">
        <f>IF(C135&lt;&gt;"",ROW()-7,"")</f>
        <v/>
      </c>
      <c r="B135" s="19">
        <f>IF(C135&lt;&gt;"","ACT-"&amp;TEXT(ROW()-7,"000"),"")</f>
        <v/>
      </c>
      <c r="C135" s="23" t="n"/>
      <c r="D135" s="23" t="n"/>
      <c r="E135" s="23" t="n"/>
      <c r="F135" s="24" t="n"/>
      <c r="G135" s="24" t="n"/>
      <c r="H135" s="25" t="n"/>
      <c r="I135" s="26" t="n"/>
      <c r="J135" s="25" t="n"/>
      <c r="K135" s="25" t="n"/>
      <c r="L135" s="19">
        <f>IF(C135="","",IF(AND(K135&lt;&gt;"Terminé",G135&lt;TODAY()),"EN RETARD",IF(AND(K135&lt;&gt;"Terminé",G135&lt;=TODAY()+7),"ÉCHÉANCE PROCHE","")))</f>
        <v/>
      </c>
    </row>
    <row r="136" ht="20" customHeight="1">
      <c r="A136" s="15">
        <f>IF(C136&lt;&gt;"",ROW()-7,"")</f>
        <v/>
      </c>
      <c r="B136" s="15">
        <f>IF(C136&lt;&gt;"","ACT-"&amp;TEXT(ROW()-7,"000"),"")</f>
        <v/>
      </c>
      <c r="C136" s="23" t="n"/>
      <c r="D136" s="23" t="n"/>
      <c r="E136" s="23" t="n"/>
      <c r="F136" s="24" t="n"/>
      <c r="G136" s="24" t="n"/>
      <c r="H136" s="25" t="n"/>
      <c r="I136" s="26" t="n"/>
      <c r="J136" s="25" t="n"/>
      <c r="K136" s="25" t="n"/>
      <c r="L136" s="15">
        <f>IF(C136="","",IF(AND(K136&lt;&gt;"Terminé",G136&lt;TODAY()),"EN RETARD",IF(AND(K136&lt;&gt;"Terminé",G136&lt;=TODAY()+7),"ÉCHÉANCE PROCHE","")))</f>
        <v/>
      </c>
    </row>
    <row r="137" ht="20" customHeight="1">
      <c r="A137" s="19">
        <f>IF(C137&lt;&gt;"",ROW()-7,"")</f>
        <v/>
      </c>
      <c r="B137" s="19">
        <f>IF(C137&lt;&gt;"","ACT-"&amp;TEXT(ROW()-7,"000"),"")</f>
        <v/>
      </c>
      <c r="C137" s="23" t="n"/>
      <c r="D137" s="23" t="n"/>
      <c r="E137" s="23" t="n"/>
      <c r="F137" s="24" t="n"/>
      <c r="G137" s="24" t="n"/>
      <c r="H137" s="25" t="n"/>
      <c r="I137" s="26" t="n"/>
      <c r="J137" s="25" t="n"/>
      <c r="K137" s="25" t="n"/>
      <c r="L137" s="19">
        <f>IF(C137="","",IF(AND(K137&lt;&gt;"Terminé",G137&lt;TODAY()),"EN RETARD",IF(AND(K137&lt;&gt;"Terminé",G137&lt;=TODAY()+7),"ÉCHÉANCE PROCHE","")))</f>
        <v/>
      </c>
    </row>
    <row r="138" ht="20" customHeight="1">
      <c r="A138" s="15">
        <f>IF(C138&lt;&gt;"",ROW()-7,"")</f>
        <v/>
      </c>
      <c r="B138" s="15">
        <f>IF(C138&lt;&gt;"","ACT-"&amp;TEXT(ROW()-7,"000"),"")</f>
        <v/>
      </c>
      <c r="C138" s="23" t="n"/>
      <c r="D138" s="23" t="n"/>
      <c r="E138" s="23" t="n"/>
      <c r="F138" s="24" t="n"/>
      <c r="G138" s="24" t="n"/>
      <c r="H138" s="25" t="n"/>
      <c r="I138" s="26" t="n"/>
      <c r="J138" s="25" t="n"/>
      <c r="K138" s="25" t="n"/>
      <c r="L138" s="15">
        <f>IF(C138="","",IF(AND(K138&lt;&gt;"Terminé",G138&lt;TODAY()),"EN RETARD",IF(AND(K138&lt;&gt;"Terminé",G138&lt;=TODAY()+7),"ÉCHÉANCE PROCHE","")))</f>
        <v/>
      </c>
    </row>
    <row r="139" ht="20" customHeight="1">
      <c r="A139" s="19">
        <f>IF(C139&lt;&gt;"",ROW()-7,"")</f>
        <v/>
      </c>
      <c r="B139" s="19">
        <f>IF(C139&lt;&gt;"","ACT-"&amp;TEXT(ROW()-7,"000"),"")</f>
        <v/>
      </c>
      <c r="C139" s="23" t="n"/>
      <c r="D139" s="23" t="n"/>
      <c r="E139" s="23" t="n"/>
      <c r="F139" s="24" t="n"/>
      <c r="G139" s="24" t="n"/>
      <c r="H139" s="25" t="n"/>
      <c r="I139" s="26" t="n"/>
      <c r="J139" s="25" t="n"/>
      <c r="K139" s="25" t="n"/>
      <c r="L139" s="19">
        <f>IF(C139="","",IF(AND(K139&lt;&gt;"Terminé",G139&lt;TODAY()),"EN RETARD",IF(AND(K139&lt;&gt;"Terminé",G139&lt;=TODAY()+7),"ÉCHÉANCE PROCHE","")))</f>
        <v/>
      </c>
    </row>
    <row r="140" ht="20" customHeight="1">
      <c r="A140" s="15">
        <f>IF(C140&lt;&gt;"",ROW()-7,"")</f>
        <v/>
      </c>
      <c r="B140" s="15">
        <f>IF(C140&lt;&gt;"","ACT-"&amp;TEXT(ROW()-7,"000"),"")</f>
        <v/>
      </c>
      <c r="C140" s="23" t="n"/>
      <c r="D140" s="23" t="n"/>
      <c r="E140" s="23" t="n"/>
      <c r="F140" s="24" t="n"/>
      <c r="G140" s="24" t="n"/>
      <c r="H140" s="25" t="n"/>
      <c r="I140" s="26" t="n"/>
      <c r="J140" s="25" t="n"/>
      <c r="K140" s="25" t="n"/>
      <c r="L140" s="15">
        <f>IF(C140="","",IF(AND(K140&lt;&gt;"Terminé",G140&lt;TODAY()),"EN RETARD",IF(AND(K140&lt;&gt;"Terminé",G140&lt;=TODAY()+7),"ÉCHÉANCE PROCHE","")))</f>
        <v/>
      </c>
    </row>
    <row r="141" ht="20" customHeight="1">
      <c r="A141" s="19">
        <f>IF(C141&lt;&gt;"",ROW()-7,"")</f>
        <v/>
      </c>
      <c r="B141" s="19">
        <f>IF(C141&lt;&gt;"","ACT-"&amp;TEXT(ROW()-7,"000"),"")</f>
        <v/>
      </c>
      <c r="C141" s="23" t="n"/>
      <c r="D141" s="23" t="n"/>
      <c r="E141" s="23" t="n"/>
      <c r="F141" s="24" t="n"/>
      <c r="G141" s="24" t="n"/>
      <c r="H141" s="25" t="n"/>
      <c r="I141" s="26" t="n"/>
      <c r="J141" s="25" t="n"/>
      <c r="K141" s="25" t="n"/>
      <c r="L141" s="19">
        <f>IF(C141="","",IF(AND(K141&lt;&gt;"Terminé",G141&lt;TODAY()),"EN RETARD",IF(AND(K141&lt;&gt;"Terminé",G141&lt;=TODAY()+7),"ÉCHÉANCE PROCHE","")))</f>
        <v/>
      </c>
    </row>
    <row r="142" ht="20" customHeight="1">
      <c r="A142" s="15">
        <f>IF(C142&lt;&gt;"",ROW()-7,"")</f>
        <v/>
      </c>
      <c r="B142" s="15">
        <f>IF(C142&lt;&gt;"","ACT-"&amp;TEXT(ROW()-7,"000"),"")</f>
        <v/>
      </c>
      <c r="C142" s="23" t="n"/>
      <c r="D142" s="23" t="n"/>
      <c r="E142" s="23" t="n"/>
      <c r="F142" s="24" t="n"/>
      <c r="G142" s="24" t="n"/>
      <c r="H142" s="25" t="n"/>
      <c r="I142" s="26" t="n"/>
      <c r="J142" s="25" t="n"/>
      <c r="K142" s="25" t="n"/>
      <c r="L142" s="15">
        <f>IF(C142="","",IF(AND(K142&lt;&gt;"Terminé",G142&lt;TODAY()),"EN RETARD",IF(AND(K142&lt;&gt;"Terminé",G142&lt;=TODAY()+7),"ÉCHÉANCE PROCHE","")))</f>
        <v/>
      </c>
    </row>
    <row r="143" ht="20" customHeight="1">
      <c r="A143" s="19">
        <f>IF(C143&lt;&gt;"",ROW()-7,"")</f>
        <v/>
      </c>
      <c r="B143" s="19">
        <f>IF(C143&lt;&gt;"","ACT-"&amp;TEXT(ROW()-7,"000"),"")</f>
        <v/>
      </c>
      <c r="C143" s="23" t="n"/>
      <c r="D143" s="23" t="n"/>
      <c r="E143" s="23" t="n"/>
      <c r="F143" s="24" t="n"/>
      <c r="G143" s="24" t="n"/>
      <c r="H143" s="25" t="n"/>
      <c r="I143" s="26" t="n"/>
      <c r="J143" s="25" t="n"/>
      <c r="K143" s="25" t="n"/>
      <c r="L143" s="19">
        <f>IF(C143="","",IF(AND(K143&lt;&gt;"Terminé",G143&lt;TODAY()),"EN RETARD",IF(AND(K143&lt;&gt;"Terminé",G143&lt;=TODAY()+7),"ÉCHÉANCE PROCHE","")))</f>
        <v/>
      </c>
    </row>
    <row r="144" ht="20" customHeight="1">
      <c r="A144" s="15">
        <f>IF(C144&lt;&gt;"",ROW()-7,"")</f>
        <v/>
      </c>
      <c r="B144" s="15">
        <f>IF(C144&lt;&gt;"","ACT-"&amp;TEXT(ROW()-7,"000"),"")</f>
        <v/>
      </c>
      <c r="C144" s="23" t="n"/>
      <c r="D144" s="23" t="n"/>
      <c r="E144" s="23" t="n"/>
      <c r="F144" s="24" t="n"/>
      <c r="G144" s="24" t="n"/>
      <c r="H144" s="25" t="n"/>
      <c r="I144" s="26" t="n"/>
      <c r="J144" s="25" t="n"/>
      <c r="K144" s="25" t="n"/>
      <c r="L144" s="15">
        <f>IF(C144="","",IF(AND(K144&lt;&gt;"Terminé",G144&lt;TODAY()),"EN RETARD",IF(AND(K144&lt;&gt;"Terminé",G144&lt;=TODAY()+7),"ÉCHÉANCE PROCHE","")))</f>
        <v/>
      </c>
    </row>
    <row r="145" ht="20" customHeight="1">
      <c r="A145" s="19">
        <f>IF(C145&lt;&gt;"",ROW()-7,"")</f>
        <v/>
      </c>
      <c r="B145" s="19">
        <f>IF(C145&lt;&gt;"","ACT-"&amp;TEXT(ROW()-7,"000"),"")</f>
        <v/>
      </c>
      <c r="C145" s="23" t="n"/>
      <c r="D145" s="23" t="n"/>
      <c r="E145" s="23" t="n"/>
      <c r="F145" s="24" t="n"/>
      <c r="G145" s="24" t="n"/>
      <c r="H145" s="25" t="n"/>
      <c r="I145" s="26" t="n"/>
      <c r="J145" s="25" t="n"/>
      <c r="K145" s="25" t="n"/>
      <c r="L145" s="19">
        <f>IF(C145="","",IF(AND(K145&lt;&gt;"Terminé",G145&lt;TODAY()),"EN RETARD",IF(AND(K145&lt;&gt;"Terminé",G145&lt;=TODAY()+7),"ÉCHÉANCE PROCHE","")))</f>
        <v/>
      </c>
    </row>
    <row r="146" ht="20" customHeight="1">
      <c r="A146" s="15">
        <f>IF(C146&lt;&gt;"",ROW()-7,"")</f>
        <v/>
      </c>
      <c r="B146" s="15">
        <f>IF(C146&lt;&gt;"","ACT-"&amp;TEXT(ROW()-7,"000"),"")</f>
        <v/>
      </c>
      <c r="C146" s="23" t="n"/>
      <c r="D146" s="23" t="n"/>
      <c r="E146" s="23" t="n"/>
      <c r="F146" s="24" t="n"/>
      <c r="G146" s="24" t="n"/>
      <c r="H146" s="25" t="n"/>
      <c r="I146" s="26" t="n"/>
      <c r="J146" s="25" t="n"/>
      <c r="K146" s="25" t="n"/>
      <c r="L146" s="15">
        <f>IF(C146="","",IF(AND(K146&lt;&gt;"Terminé",G146&lt;TODAY()),"EN RETARD",IF(AND(K146&lt;&gt;"Terminé",G146&lt;=TODAY()+7),"ÉCHÉANCE PROCHE","")))</f>
        <v/>
      </c>
    </row>
    <row r="147" ht="20" customHeight="1">
      <c r="A147" s="19">
        <f>IF(C147&lt;&gt;"",ROW()-7,"")</f>
        <v/>
      </c>
      <c r="B147" s="19">
        <f>IF(C147&lt;&gt;"","ACT-"&amp;TEXT(ROW()-7,"000"),"")</f>
        <v/>
      </c>
      <c r="C147" s="23" t="n"/>
      <c r="D147" s="23" t="n"/>
      <c r="E147" s="23" t="n"/>
      <c r="F147" s="24" t="n"/>
      <c r="G147" s="24" t="n"/>
      <c r="H147" s="25" t="n"/>
      <c r="I147" s="26" t="n"/>
      <c r="J147" s="25" t="n"/>
      <c r="K147" s="25" t="n"/>
      <c r="L147" s="19">
        <f>IF(C147="","",IF(AND(K147&lt;&gt;"Terminé",G147&lt;TODAY()),"EN RETARD",IF(AND(K147&lt;&gt;"Terminé",G147&lt;=TODAY()+7),"ÉCHÉANCE PROCHE","")))</f>
        <v/>
      </c>
    </row>
    <row r="148" ht="20" customHeight="1">
      <c r="A148" s="15">
        <f>IF(C148&lt;&gt;"",ROW()-7,"")</f>
        <v/>
      </c>
      <c r="B148" s="15">
        <f>IF(C148&lt;&gt;"","ACT-"&amp;TEXT(ROW()-7,"000"),"")</f>
        <v/>
      </c>
      <c r="C148" s="23" t="n"/>
      <c r="D148" s="23" t="n"/>
      <c r="E148" s="23" t="n"/>
      <c r="F148" s="24" t="n"/>
      <c r="G148" s="24" t="n"/>
      <c r="H148" s="25" t="n"/>
      <c r="I148" s="26" t="n"/>
      <c r="J148" s="25" t="n"/>
      <c r="K148" s="25" t="n"/>
      <c r="L148" s="15">
        <f>IF(C148="","",IF(AND(K148&lt;&gt;"Terminé",G148&lt;TODAY()),"EN RETARD",IF(AND(K148&lt;&gt;"Terminé",G148&lt;=TODAY()+7),"ÉCHÉANCE PROCHE","")))</f>
        <v/>
      </c>
    </row>
    <row r="149" ht="20" customHeight="1">
      <c r="A149" s="19">
        <f>IF(C149&lt;&gt;"",ROW()-7,"")</f>
        <v/>
      </c>
      <c r="B149" s="19">
        <f>IF(C149&lt;&gt;"","ACT-"&amp;TEXT(ROW()-7,"000"),"")</f>
        <v/>
      </c>
      <c r="C149" s="23" t="n"/>
      <c r="D149" s="23" t="n"/>
      <c r="E149" s="23" t="n"/>
      <c r="F149" s="24" t="n"/>
      <c r="G149" s="24" t="n"/>
      <c r="H149" s="25" t="n"/>
      <c r="I149" s="26" t="n"/>
      <c r="J149" s="25" t="n"/>
      <c r="K149" s="25" t="n"/>
      <c r="L149" s="19">
        <f>IF(C149="","",IF(AND(K149&lt;&gt;"Terminé",G149&lt;TODAY()),"EN RETARD",IF(AND(K149&lt;&gt;"Terminé",G149&lt;=TODAY()+7),"ÉCHÉANCE PROCHE","")))</f>
        <v/>
      </c>
    </row>
    <row r="150" ht="20" customHeight="1">
      <c r="A150" s="15">
        <f>IF(C150&lt;&gt;"",ROW()-7,"")</f>
        <v/>
      </c>
      <c r="B150" s="15">
        <f>IF(C150&lt;&gt;"","ACT-"&amp;TEXT(ROW()-7,"000"),"")</f>
        <v/>
      </c>
      <c r="C150" s="23" t="n"/>
      <c r="D150" s="23" t="n"/>
      <c r="E150" s="23" t="n"/>
      <c r="F150" s="24" t="n"/>
      <c r="G150" s="24" t="n"/>
      <c r="H150" s="25" t="n"/>
      <c r="I150" s="26" t="n"/>
      <c r="J150" s="25" t="n"/>
      <c r="K150" s="25" t="n"/>
      <c r="L150" s="15">
        <f>IF(C150="","",IF(AND(K150&lt;&gt;"Terminé",G150&lt;TODAY()),"EN RETARD",IF(AND(K150&lt;&gt;"Terminé",G150&lt;=TODAY()+7),"ÉCHÉANCE PROCHE","")))</f>
        <v/>
      </c>
    </row>
    <row r="151" ht="20" customHeight="1">
      <c r="A151" s="19">
        <f>IF(C151&lt;&gt;"",ROW()-7,"")</f>
        <v/>
      </c>
      <c r="B151" s="19">
        <f>IF(C151&lt;&gt;"","ACT-"&amp;TEXT(ROW()-7,"000"),"")</f>
        <v/>
      </c>
      <c r="C151" s="23" t="n"/>
      <c r="D151" s="23" t="n"/>
      <c r="E151" s="23" t="n"/>
      <c r="F151" s="24" t="n"/>
      <c r="G151" s="24" t="n"/>
      <c r="H151" s="25" t="n"/>
      <c r="I151" s="26" t="n"/>
      <c r="J151" s="25" t="n"/>
      <c r="K151" s="25" t="n"/>
      <c r="L151" s="19">
        <f>IF(C151="","",IF(AND(K151&lt;&gt;"Terminé",G151&lt;TODAY()),"EN RETARD",IF(AND(K151&lt;&gt;"Terminé",G151&lt;=TODAY()+7),"ÉCHÉANCE PROCHE","")))</f>
        <v/>
      </c>
    </row>
    <row r="152" ht="20" customHeight="1">
      <c r="A152" s="15">
        <f>IF(C152&lt;&gt;"",ROW()-7,"")</f>
        <v/>
      </c>
      <c r="B152" s="15">
        <f>IF(C152&lt;&gt;"","ACT-"&amp;TEXT(ROW()-7,"000"),"")</f>
        <v/>
      </c>
      <c r="C152" s="23" t="n"/>
      <c r="D152" s="23" t="n"/>
      <c r="E152" s="23" t="n"/>
      <c r="F152" s="24" t="n"/>
      <c r="G152" s="24" t="n"/>
      <c r="H152" s="25" t="n"/>
      <c r="I152" s="26" t="n"/>
      <c r="J152" s="25" t="n"/>
      <c r="K152" s="25" t="n"/>
      <c r="L152" s="15">
        <f>IF(C152="","",IF(AND(K152&lt;&gt;"Terminé",G152&lt;TODAY()),"EN RETARD",IF(AND(K152&lt;&gt;"Terminé",G152&lt;=TODAY()+7),"ÉCHÉANCE PROCHE","")))</f>
        <v/>
      </c>
    </row>
    <row r="153" ht="20" customHeight="1">
      <c r="A153" s="19">
        <f>IF(C153&lt;&gt;"",ROW()-7,"")</f>
        <v/>
      </c>
      <c r="B153" s="19">
        <f>IF(C153&lt;&gt;"","ACT-"&amp;TEXT(ROW()-7,"000"),"")</f>
        <v/>
      </c>
      <c r="C153" s="23" t="n"/>
      <c r="D153" s="23" t="n"/>
      <c r="E153" s="23" t="n"/>
      <c r="F153" s="24" t="n"/>
      <c r="G153" s="24" t="n"/>
      <c r="H153" s="25" t="n"/>
      <c r="I153" s="26" t="n"/>
      <c r="J153" s="25" t="n"/>
      <c r="K153" s="25" t="n"/>
      <c r="L153" s="19">
        <f>IF(C153="","",IF(AND(K153&lt;&gt;"Terminé",G153&lt;TODAY()),"EN RETARD",IF(AND(K153&lt;&gt;"Terminé",G153&lt;=TODAY()+7),"ÉCHÉANCE PROCHE","")))</f>
        <v/>
      </c>
    </row>
    <row r="154" ht="20" customHeight="1">
      <c r="A154" s="15">
        <f>IF(C154&lt;&gt;"",ROW()-7,"")</f>
        <v/>
      </c>
      <c r="B154" s="15">
        <f>IF(C154&lt;&gt;"","ACT-"&amp;TEXT(ROW()-7,"000"),"")</f>
        <v/>
      </c>
      <c r="C154" s="23" t="n"/>
      <c r="D154" s="23" t="n"/>
      <c r="E154" s="23" t="n"/>
      <c r="F154" s="24" t="n"/>
      <c r="G154" s="24" t="n"/>
      <c r="H154" s="25" t="n"/>
      <c r="I154" s="26" t="n"/>
      <c r="J154" s="25" t="n"/>
      <c r="K154" s="25" t="n"/>
      <c r="L154" s="15">
        <f>IF(C154="","",IF(AND(K154&lt;&gt;"Terminé",G154&lt;TODAY()),"EN RETARD",IF(AND(K154&lt;&gt;"Terminé",G154&lt;=TODAY()+7),"ÉCHÉANCE PROCHE","")))</f>
        <v/>
      </c>
    </row>
    <row r="155" ht="20" customHeight="1">
      <c r="A155" s="19">
        <f>IF(C155&lt;&gt;"",ROW()-7,"")</f>
        <v/>
      </c>
      <c r="B155" s="19">
        <f>IF(C155&lt;&gt;"","ACT-"&amp;TEXT(ROW()-7,"000"),"")</f>
        <v/>
      </c>
      <c r="C155" s="23" t="n"/>
      <c r="D155" s="23" t="n"/>
      <c r="E155" s="23" t="n"/>
      <c r="F155" s="24" t="n"/>
      <c r="G155" s="24" t="n"/>
      <c r="H155" s="25" t="n"/>
      <c r="I155" s="26" t="n"/>
      <c r="J155" s="25" t="n"/>
      <c r="K155" s="25" t="n"/>
      <c r="L155" s="19">
        <f>IF(C155="","",IF(AND(K155&lt;&gt;"Terminé",G155&lt;TODAY()),"EN RETARD",IF(AND(K155&lt;&gt;"Terminé",G155&lt;=TODAY()+7),"ÉCHÉANCE PROCHE","")))</f>
        <v/>
      </c>
    </row>
    <row r="156" ht="20" customHeight="1">
      <c r="A156" s="15">
        <f>IF(C156&lt;&gt;"",ROW()-7,"")</f>
        <v/>
      </c>
      <c r="B156" s="15">
        <f>IF(C156&lt;&gt;"","ACT-"&amp;TEXT(ROW()-7,"000"),"")</f>
        <v/>
      </c>
      <c r="C156" s="23" t="n"/>
      <c r="D156" s="23" t="n"/>
      <c r="E156" s="23" t="n"/>
      <c r="F156" s="24" t="n"/>
      <c r="G156" s="24" t="n"/>
      <c r="H156" s="25" t="n"/>
      <c r="I156" s="26" t="n"/>
      <c r="J156" s="25" t="n"/>
      <c r="K156" s="25" t="n"/>
      <c r="L156" s="15">
        <f>IF(C156="","",IF(AND(K156&lt;&gt;"Terminé",G156&lt;TODAY()),"EN RETARD",IF(AND(K156&lt;&gt;"Terminé",G156&lt;=TODAY()+7),"ÉCHÉANCE PROCHE","")))</f>
        <v/>
      </c>
    </row>
    <row r="157" ht="20" customHeight="1">
      <c r="A157" s="19">
        <f>IF(C157&lt;&gt;"",ROW()-7,"")</f>
        <v/>
      </c>
      <c r="B157" s="19">
        <f>IF(C157&lt;&gt;"","ACT-"&amp;TEXT(ROW()-7,"000"),"")</f>
        <v/>
      </c>
      <c r="C157" s="23" t="n"/>
      <c r="D157" s="23" t="n"/>
      <c r="E157" s="23" t="n"/>
      <c r="F157" s="24" t="n"/>
      <c r="G157" s="24" t="n"/>
      <c r="H157" s="25" t="n"/>
      <c r="I157" s="26" t="n"/>
      <c r="J157" s="25" t="n"/>
      <c r="K157" s="25" t="n"/>
      <c r="L157" s="19">
        <f>IF(C157="","",IF(AND(K157&lt;&gt;"Terminé",G157&lt;TODAY()),"EN RETARD",IF(AND(K157&lt;&gt;"Terminé",G157&lt;=TODAY()+7),"ÉCHÉANCE PROCHE","")))</f>
        <v/>
      </c>
    </row>
    <row r="158" ht="20" customHeight="1">
      <c r="A158" s="15">
        <f>IF(C158&lt;&gt;"",ROW()-7,"")</f>
        <v/>
      </c>
      <c r="B158" s="15">
        <f>IF(C158&lt;&gt;"","ACT-"&amp;TEXT(ROW()-7,"000"),"")</f>
        <v/>
      </c>
      <c r="C158" s="23" t="n"/>
      <c r="D158" s="23" t="n"/>
      <c r="E158" s="23" t="n"/>
      <c r="F158" s="24" t="n"/>
      <c r="G158" s="24" t="n"/>
      <c r="H158" s="25" t="n"/>
      <c r="I158" s="26" t="n"/>
      <c r="J158" s="25" t="n"/>
      <c r="K158" s="25" t="n"/>
      <c r="L158" s="15">
        <f>IF(C158="","",IF(AND(K158&lt;&gt;"Terminé",G158&lt;TODAY()),"EN RETARD",IF(AND(K158&lt;&gt;"Terminé",G158&lt;=TODAY()+7),"ÉCHÉANCE PROCHE","")))</f>
        <v/>
      </c>
    </row>
    <row r="159" ht="20" customHeight="1">
      <c r="A159" s="19">
        <f>IF(C159&lt;&gt;"",ROW()-7,"")</f>
        <v/>
      </c>
      <c r="B159" s="19">
        <f>IF(C159&lt;&gt;"","ACT-"&amp;TEXT(ROW()-7,"000"),"")</f>
        <v/>
      </c>
      <c r="C159" s="23" t="n"/>
      <c r="D159" s="23" t="n"/>
      <c r="E159" s="23" t="n"/>
      <c r="F159" s="24" t="n"/>
      <c r="G159" s="24" t="n"/>
      <c r="H159" s="25" t="n"/>
      <c r="I159" s="26" t="n"/>
      <c r="J159" s="25" t="n"/>
      <c r="K159" s="25" t="n"/>
      <c r="L159" s="19">
        <f>IF(C159="","",IF(AND(K159&lt;&gt;"Terminé",G159&lt;TODAY()),"EN RETARD",IF(AND(K159&lt;&gt;"Terminé",G159&lt;=TODAY()+7),"ÉCHÉANCE PROCHE","")))</f>
        <v/>
      </c>
    </row>
    <row r="160" ht="20" customHeight="1">
      <c r="A160" s="15">
        <f>IF(C160&lt;&gt;"",ROW()-7,"")</f>
        <v/>
      </c>
      <c r="B160" s="15">
        <f>IF(C160&lt;&gt;"","ACT-"&amp;TEXT(ROW()-7,"000"),"")</f>
        <v/>
      </c>
      <c r="C160" s="23" t="n"/>
      <c r="D160" s="23" t="n"/>
      <c r="E160" s="23" t="n"/>
      <c r="F160" s="24" t="n"/>
      <c r="G160" s="24" t="n"/>
      <c r="H160" s="25" t="n"/>
      <c r="I160" s="26" t="n"/>
      <c r="J160" s="25" t="n"/>
      <c r="K160" s="25" t="n"/>
      <c r="L160" s="15">
        <f>IF(C160="","",IF(AND(K160&lt;&gt;"Terminé",G160&lt;TODAY()),"EN RETARD",IF(AND(K160&lt;&gt;"Terminé",G160&lt;=TODAY()+7),"ÉCHÉANCE PROCHE","")))</f>
        <v/>
      </c>
    </row>
    <row r="161" ht="20" customHeight="1">
      <c r="A161" s="19">
        <f>IF(C161&lt;&gt;"",ROW()-7,"")</f>
        <v/>
      </c>
      <c r="B161" s="19">
        <f>IF(C161&lt;&gt;"","ACT-"&amp;TEXT(ROW()-7,"000"),"")</f>
        <v/>
      </c>
      <c r="C161" s="23" t="n"/>
      <c r="D161" s="23" t="n"/>
      <c r="E161" s="23" t="n"/>
      <c r="F161" s="24" t="n"/>
      <c r="G161" s="24" t="n"/>
      <c r="H161" s="25" t="n"/>
      <c r="I161" s="26" t="n"/>
      <c r="J161" s="25" t="n"/>
      <c r="K161" s="25" t="n"/>
      <c r="L161" s="19">
        <f>IF(C161="","",IF(AND(K161&lt;&gt;"Terminé",G161&lt;TODAY()),"EN RETARD",IF(AND(K161&lt;&gt;"Terminé",G161&lt;=TODAY()+7),"ÉCHÉANCE PROCHE","")))</f>
        <v/>
      </c>
    </row>
    <row r="162" ht="20" customHeight="1">
      <c r="A162" s="15">
        <f>IF(C162&lt;&gt;"",ROW()-7,"")</f>
        <v/>
      </c>
      <c r="B162" s="15">
        <f>IF(C162&lt;&gt;"","ACT-"&amp;TEXT(ROW()-7,"000"),"")</f>
        <v/>
      </c>
      <c r="C162" s="23" t="n"/>
      <c r="D162" s="23" t="n"/>
      <c r="E162" s="23" t="n"/>
      <c r="F162" s="24" t="n"/>
      <c r="G162" s="24" t="n"/>
      <c r="H162" s="25" t="n"/>
      <c r="I162" s="26" t="n"/>
      <c r="J162" s="25" t="n"/>
      <c r="K162" s="25" t="n"/>
      <c r="L162" s="15">
        <f>IF(C162="","",IF(AND(K162&lt;&gt;"Terminé",G162&lt;TODAY()),"EN RETARD",IF(AND(K162&lt;&gt;"Terminé",G162&lt;=TODAY()+7),"ÉCHÉANCE PROCHE","")))</f>
        <v/>
      </c>
    </row>
    <row r="163" ht="20" customHeight="1">
      <c r="A163" s="19">
        <f>IF(C163&lt;&gt;"",ROW()-7,"")</f>
        <v/>
      </c>
      <c r="B163" s="19">
        <f>IF(C163&lt;&gt;"","ACT-"&amp;TEXT(ROW()-7,"000"),"")</f>
        <v/>
      </c>
      <c r="C163" s="23" t="n"/>
      <c r="D163" s="23" t="n"/>
      <c r="E163" s="23" t="n"/>
      <c r="F163" s="24" t="n"/>
      <c r="G163" s="24" t="n"/>
      <c r="H163" s="25" t="n"/>
      <c r="I163" s="26" t="n"/>
      <c r="J163" s="25" t="n"/>
      <c r="K163" s="25" t="n"/>
      <c r="L163" s="19">
        <f>IF(C163="","",IF(AND(K163&lt;&gt;"Terminé",G163&lt;TODAY()),"EN RETARD",IF(AND(K163&lt;&gt;"Terminé",G163&lt;=TODAY()+7),"ÉCHÉANCE PROCHE","")))</f>
        <v/>
      </c>
    </row>
    <row r="164" ht="20" customHeight="1">
      <c r="A164" s="15">
        <f>IF(C164&lt;&gt;"",ROW()-7,"")</f>
        <v/>
      </c>
      <c r="B164" s="15">
        <f>IF(C164&lt;&gt;"","ACT-"&amp;TEXT(ROW()-7,"000"),"")</f>
        <v/>
      </c>
      <c r="C164" s="23" t="n"/>
      <c r="D164" s="23" t="n"/>
      <c r="E164" s="23" t="n"/>
      <c r="F164" s="24" t="n"/>
      <c r="G164" s="24" t="n"/>
      <c r="H164" s="25" t="n"/>
      <c r="I164" s="26" t="n"/>
      <c r="J164" s="25" t="n"/>
      <c r="K164" s="25" t="n"/>
      <c r="L164" s="15">
        <f>IF(C164="","",IF(AND(K164&lt;&gt;"Terminé",G164&lt;TODAY()),"EN RETARD",IF(AND(K164&lt;&gt;"Terminé",G164&lt;=TODAY()+7),"ÉCHÉANCE PROCHE","")))</f>
        <v/>
      </c>
    </row>
    <row r="165" ht="20" customHeight="1">
      <c r="A165" s="19">
        <f>IF(C165&lt;&gt;"",ROW()-7,"")</f>
        <v/>
      </c>
      <c r="B165" s="19">
        <f>IF(C165&lt;&gt;"","ACT-"&amp;TEXT(ROW()-7,"000"),"")</f>
        <v/>
      </c>
      <c r="C165" s="23" t="n"/>
      <c r="D165" s="23" t="n"/>
      <c r="E165" s="23" t="n"/>
      <c r="F165" s="24" t="n"/>
      <c r="G165" s="24" t="n"/>
      <c r="H165" s="25" t="n"/>
      <c r="I165" s="26" t="n"/>
      <c r="J165" s="25" t="n"/>
      <c r="K165" s="25" t="n"/>
      <c r="L165" s="19">
        <f>IF(C165="","",IF(AND(K165&lt;&gt;"Terminé",G165&lt;TODAY()),"EN RETARD",IF(AND(K165&lt;&gt;"Terminé",G165&lt;=TODAY()+7),"ÉCHÉANCE PROCHE","")))</f>
        <v/>
      </c>
    </row>
    <row r="166" ht="20" customHeight="1">
      <c r="A166" s="15">
        <f>IF(C166&lt;&gt;"",ROW()-7,"")</f>
        <v/>
      </c>
      <c r="B166" s="15">
        <f>IF(C166&lt;&gt;"","ACT-"&amp;TEXT(ROW()-7,"000"),"")</f>
        <v/>
      </c>
      <c r="C166" s="23" t="n"/>
      <c r="D166" s="23" t="n"/>
      <c r="E166" s="23" t="n"/>
      <c r="F166" s="24" t="n"/>
      <c r="G166" s="24" t="n"/>
      <c r="H166" s="25" t="n"/>
      <c r="I166" s="26" t="n"/>
      <c r="J166" s="25" t="n"/>
      <c r="K166" s="25" t="n"/>
      <c r="L166" s="15">
        <f>IF(C166="","",IF(AND(K166&lt;&gt;"Terminé",G166&lt;TODAY()),"EN RETARD",IF(AND(K166&lt;&gt;"Terminé",G166&lt;=TODAY()+7),"ÉCHÉANCE PROCHE","")))</f>
        <v/>
      </c>
    </row>
    <row r="167" ht="20" customHeight="1">
      <c r="A167" s="19">
        <f>IF(C167&lt;&gt;"",ROW()-7,"")</f>
        <v/>
      </c>
      <c r="B167" s="19">
        <f>IF(C167&lt;&gt;"","ACT-"&amp;TEXT(ROW()-7,"000"),"")</f>
        <v/>
      </c>
      <c r="C167" s="23" t="n"/>
      <c r="D167" s="23" t="n"/>
      <c r="E167" s="23" t="n"/>
      <c r="F167" s="24" t="n"/>
      <c r="G167" s="24" t="n"/>
      <c r="H167" s="25" t="n"/>
      <c r="I167" s="26" t="n"/>
      <c r="J167" s="25" t="n"/>
      <c r="K167" s="25" t="n"/>
      <c r="L167" s="19">
        <f>IF(C167="","",IF(AND(K167&lt;&gt;"Terminé",G167&lt;TODAY()),"EN RETARD",IF(AND(K167&lt;&gt;"Terminé",G167&lt;=TODAY()+7),"ÉCHÉANCE PROCHE","")))</f>
        <v/>
      </c>
    </row>
    <row r="168" ht="20" customHeight="1">
      <c r="A168" s="15">
        <f>IF(C168&lt;&gt;"",ROW()-7,"")</f>
        <v/>
      </c>
      <c r="B168" s="15">
        <f>IF(C168&lt;&gt;"","ACT-"&amp;TEXT(ROW()-7,"000"),"")</f>
        <v/>
      </c>
      <c r="C168" s="23" t="n"/>
      <c r="D168" s="23" t="n"/>
      <c r="E168" s="23" t="n"/>
      <c r="F168" s="24" t="n"/>
      <c r="G168" s="24" t="n"/>
      <c r="H168" s="25" t="n"/>
      <c r="I168" s="26" t="n"/>
      <c r="J168" s="25" t="n"/>
      <c r="K168" s="25" t="n"/>
      <c r="L168" s="15">
        <f>IF(C168="","",IF(AND(K168&lt;&gt;"Terminé",G168&lt;TODAY()),"EN RETARD",IF(AND(K168&lt;&gt;"Terminé",G168&lt;=TODAY()+7),"ÉCHÉANCE PROCHE","")))</f>
        <v/>
      </c>
    </row>
    <row r="169" ht="20" customHeight="1">
      <c r="A169" s="19">
        <f>IF(C169&lt;&gt;"",ROW()-7,"")</f>
        <v/>
      </c>
      <c r="B169" s="19">
        <f>IF(C169&lt;&gt;"","ACT-"&amp;TEXT(ROW()-7,"000"),"")</f>
        <v/>
      </c>
      <c r="C169" s="23" t="n"/>
      <c r="D169" s="23" t="n"/>
      <c r="E169" s="23" t="n"/>
      <c r="F169" s="24" t="n"/>
      <c r="G169" s="24" t="n"/>
      <c r="H169" s="25" t="n"/>
      <c r="I169" s="26" t="n"/>
      <c r="J169" s="25" t="n"/>
      <c r="K169" s="25" t="n"/>
      <c r="L169" s="19">
        <f>IF(C169="","",IF(AND(K169&lt;&gt;"Terminé",G169&lt;TODAY()),"EN RETARD",IF(AND(K169&lt;&gt;"Terminé",G169&lt;=TODAY()+7),"ÉCHÉANCE PROCHE","")))</f>
        <v/>
      </c>
    </row>
    <row r="170" ht="20" customHeight="1">
      <c r="A170" s="15">
        <f>IF(C170&lt;&gt;"",ROW()-7,"")</f>
        <v/>
      </c>
      <c r="B170" s="15">
        <f>IF(C170&lt;&gt;"","ACT-"&amp;TEXT(ROW()-7,"000"),"")</f>
        <v/>
      </c>
      <c r="C170" s="23" t="n"/>
      <c r="D170" s="23" t="n"/>
      <c r="E170" s="23" t="n"/>
      <c r="F170" s="24" t="n"/>
      <c r="G170" s="24" t="n"/>
      <c r="H170" s="25" t="n"/>
      <c r="I170" s="26" t="n"/>
      <c r="J170" s="25" t="n"/>
      <c r="K170" s="25" t="n"/>
      <c r="L170" s="15">
        <f>IF(C170="","",IF(AND(K170&lt;&gt;"Terminé",G170&lt;TODAY()),"EN RETARD",IF(AND(K170&lt;&gt;"Terminé",G170&lt;=TODAY()+7),"ÉCHÉANCE PROCHE","")))</f>
        <v/>
      </c>
    </row>
    <row r="171" ht="20" customHeight="1">
      <c r="A171" s="19">
        <f>IF(C171&lt;&gt;"",ROW()-7,"")</f>
        <v/>
      </c>
      <c r="B171" s="19">
        <f>IF(C171&lt;&gt;"","ACT-"&amp;TEXT(ROW()-7,"000"),"")</f>
        <v/>
      </c>
      <c r="C171" s="23" t="n"/>
      <c r="D171" s="23" t="n"/>
      <c r="E171" s="23" t="n"/>
      <c r="F171" s="24" t="n"/>
      <c r="G171" s="24" t="n"/>
      <c r="H171" s="25" t="n"/>
      <c r="I171" s="26" t="n"/>
      <c r="J171" s="25" t="n"/>
      <c r="K171" s="25" t="n"/>
      <c r="L171" s="19">
        <f>IF(C171="","",IF(AND(K171&lt;&gt;"Terminé",G171&lt;TODAY()),"EN RETARD",IF(AND(K171&lt;&gt;"Terminé",G171&lt;=TODAY()+7),"ÉCHÉANCE PROCHE","")))</f>
        <v/>
      </c>
    </row>
    <row r="172" ht="20" customHeight="1">
      <c r="A172" s="15">
        <f>IF(C172&lt;&gt;"",ROW()-7,"")</f>
        <v/>
      </c>
      <c r="B172" s="15">
        <f>IF(C172&lt;&gt;"","ACT-"&amp;TEXT(ROW()-7,"000"),"")</f>
        <v/>
      </c>
      <c r="C172" s="23" t="n"/>
      <c r="D172" s="23" t="n"/>
      <c r="E172" s="23" t="n"/>
      <c r="F172" s="24" t="n"/>
      <c r="G172" s="24" t="n"/>
      <c r="H172" s="25" t="n"/>
      <c r="I172" s="26" t="n"/>
      <c r="J172" s="25" t="n"/>
      <c r="K172" s="25" t="n"/>
      <c r="L172" s="15">
        <f>IF(C172="","",IF(AND(K172&lt;&gt;"Terminé",G172&lt;TODAY()),"EN RETARD",IF(AND(K172&lt;&gt;"Terminé",G172&lt;=TODAY()+7),"ÉCHÉANCE PROCHE","")))</f>
        <v/>
      </c>
    </row>
    <row r="173" ht="20" customHeight="1">
      <c r="A173" s="19">
        <f>IF(C173&lt;&gt;"",ROW()-7,"")</f>
        <v/>
      </c>
      <c r="B173" s="19">
        <f>IF(C173&lt;&gt;"","ACT-"&amp;TEXT(ROW()-7,"000"),"")</f>
        <v/>
      </c>
      <c r="C173" s="23" t="n"/>
      <c r="D173" s="23" t="n"/>
      <c r="E173" s="23" t="n"/>
      <c r="F173" s="24" t="n"/>
      <c r="G173" s="24" t="n"/>
      <c r="H173" s="25" t="n"/>
      <c r="I173" s="26" t="n"/>
      <c r="J173" s="25" t="n"/>
      <c r="K173" s="25" t="n"/>
      <c r="L173" s="19">
        <f>IF(C173="","",IF(AND(K173&lt;&gt;"Terminé",G173&lt;TODAY()),"EN RETARD",IF(AND(K173&lt;&gt;"Terminé",G173&lt;=TODAY()+7),"ÉCHÉANCE PROCHE","")))</f>
        <v/>
      </c>
    </row>
    <row r="174" ht="20" customHeight="1">
      <c r="A174" s="15">
        <f>IF(C174&lt;&gt;"",ROW()-7,"")</f>
        <v/>
      </c>
      <c r="B174" s="15">
        <f>IF(C174&lt;&gt;"","ACT-"&amp;TEXT(ROW()-7,"000"),"")</f>
        <v/>
      </c>
      <c r="C174" s="23" t="n"/>
      <c r="D174" s="23" t="n"/>
      <c r="E174" s="23" t="n"/>
      <c r="F174" s="24" t="n"/>
      <c r="G174" s="24" t="n"/>
      <c r="H174" s="25" t="n"/>
      <c r="I174" s="26" t="n"/>
      <c r="J174" s="25" t="n"/>
      <c r="K174" s="25" t="n"/>
      <c r="L174" s="15">
        <f>IF(C174="","",IF(AND(K174&lt;&gt;"Terminé",G174&lt;TODAY()),"EN RETARD",IF(AND(K174&lt;&gt;"Terminé",G174&lt;=TODAY()+7),"ÉCHÉANCE PROCHE","")))</f>
        <v/>
      </c>
    </row>
    <row r="175" ht="20" customHeight="1">
      <c r="A175" s="19">
        <f>IF(C175&lt;&gt;"",ROW()-7,"")</f>
        <v/>
      </c>
      <c r="B175" s="19">
        <f>IF(C175&lt;&gt;"","ACT-"&amp;TEXT(ROW()-7,"000"),"")</f>
        <v/>
      </c>
      <c r="C175" s="23" t="n"/>
      <c r="D175" s="23" t="n"/>
      <c r="E175" s="23" t="n"/>
      <c r="F175" s="24" t="n"/>
      <c r="G175" s="24" t="n"/>
      <c r="H175" s="25" t="n"/>
      <c r="I175" s="26" t="n"/>
      <c r="J175" s="25" t="n"/>
      <c r="K175" s="25" t="n"/>
      <c r="L175" s="19">
        <f>IF(C175="","",IF(AND(K175&lt;&gt;"Terminé",G175&lt;TODAY()),"EN RETARD",IF(AND(K175&lt;&gt;"Terminé",G175&lt;=TODAY()+7),"ÉCHÉANCE PROCHE","")))</f>
        <v/>
      </c>
    </row>
    <row r="176" ht="20" customHeight="1">
      <c r="A176" s="15">
        <f>IF(C176&lt;&gt;"",ROW()-7,"")</f>
        <v/>
      </c>
      <c r="B176" s="15">
        <f>IF(C176&lt;&gt;"","ACT-"&amp;TEXT(ROW()-7,"000"),"")</f>
        <v/>
      </c>
      <c r="C176" s="23" t="n"/>
      <c r="D176" s="23" t="n"/>
      <c r="E176" s="23" t="n"/>
      <c r="F176" s="24" t="n"/>
      <c r="G176" s="24" t="n"/>
      <c r="H176" s="25" t="n"/>
      <c r="I176" s="26" t="n"/>
      <c r="J176" s="25" t="n"/>
      <c r="K176" s="25" t="n"/>
      <c r="L176" s="15">
        <f>IF(C176="","",IF(AND(K176&lt;&gt;"Terminé",G176&lt;TODAY()),"EN RETARD",IF(AND(K176&lt;&gt;"Terminé",G176&lt;=TODAY()+7),"ÉCHÉANCE PROCHE","")))</f>
        <v/>
      </c>
    </row>
    <row r="177" ht="20" customHeight="1">
      <c r="A177" s="19">
        <f>IF(C177&lt;&gt;"",ROW()-7,"")</f>
        <v/>
      </c>
      <c r="B177" s="19">
        <f>IF(C177&lt;&gt;"","ACT-"&amp;TEXT(ROW()-7,"000"),"")</f>
        <v/>
      </c>
      <c r="C177" s="23" t="n"/>
      <c r="D177" s="23" t="n"/>
      <c r="E177" s="23" t="n"/>
      <c r="F177" s="24" t="n"/>
      <c r="G177" s="24" t="n"/>
      <c r="H177" s="25" t="n"/>
      <c r="I177" s="26" t="n"/>
      <c r="J177" s="25" t="n"/>
      <c r="K177" s="25" t="n"/>
      <c r="L177" s="19">
        <f>IF(C177="","",IF(AND(K177&lt;&gt;"Terminé",G177&lt;TODAY()),"EN RETARD",IF(AND(K177&lt;&gt;"Terminé",G177&lt;=TODAY()+7),"ÉCHÉANCE PROCHE","")))</f>
        <v/>
      </c>
    </row>
    <row r="178" ht="20" customHeight="1">
      <c r="A178" s="15">
        <f>IF(C178&lt;&gt;"",ROW()-7,"")</f>
        <v/>
      </c>
      <c r="B178" s="15">
        <f>IF(C178&lt;&gt;"","ACT-"&amp;TEXT(ROW()-7,"000"),"")</f>
        <v/>
      </c>
      <c r="C178" s="23" t="n"/>
      <c r="D178" s="23" t="n"/>
      <c r="E178" s="23" t="n"/>
      <c r="F178" s="24" t="n"/>
      <c r="G178" s="24" t="n"/>
      <c r="H178" s="25" t="n"/>
      <c r="I178" s="26" t="n"/>
      <c r="J178" s="25" t="n"/>
      <c r="K178" s="25" t="n"/>
      <c r="L178" s="15">
        <f>IF(C178="","",IF(AND(K178&lt;&gt;"Terminé",G178&lt;TODAY()),"EN RETARD",IF(AND(K178&lt;&gt;"Terminé",G178&lt;=TODAY()+7),"ÉCHÉANCE PROCHE","")))</f>
        <v/>
      </c>
    </row>
    <row r="179" ht="20" customHeight="1">
      <c r="A179" s="19">
        <f>IF(C179&lt;&gt;"",ROW()-7,"")</f>
        <v/>
      </c>
      <c r="B179" s="19">
        <f>IF(C179&lt;&gt;"","ACT-"&amp;TEXT(ROW()-7,"000"),"")</f>
        <v/>
      </c>
      <c r="C179" s="23" t="n"/>
      <c r="D179" s="23" t="n"/>
      <c r="E179" s="23" t="n"/>
      <c r="F179" s="24" t="n"/>
      <c r="G179" s="24" t="n"/>
      <c r="H179" s="25" t="n"/>
      <c r="I179" s="26" t="n"/>
      <c r="J179" s="25" t="n"/>
      <c r="K179" s="25" t="n"/>
      <c r="L179" s="19">
        <f>IF(C179="","",IF(AND(K179&lt;&gt;"Terminé",G179&lt;TODAY()),"EN RETARD",IF(AND(K179&lt;&gt;"Terminé",G179&lt;=TODAY()+7),"ÉCHÉANCE PROCHE","")))</f>
        <v/>
      </c>
    </row>
    <row r="180" ht="20" customHeight="1">
      <c r="A180" s="15">
        <f>IF(C180&lt;&gt;"",ROW()-7,"")</f>
        <v/>
      </c>
      <c r="B180" s="15">
        <f>IF(C180&lt;&gt;"","ACT-"&amp;TEXT(ROW()-7,"000"),"")</f>
        <v/>
      </c>
      <c r="C180" s="23" t="n"/>
      <c r="D180" s="23" t="n"/>
      <c r="E180" s="23" t="n"/>
      <c r="F180" s="24" t="n"/>
      <c r="G180" s="24" t="n"/>
      <c r="H180" s="25" t="n"/>
      <c r="I180" s="26" t="n"/>
      <c r="J180" s="25" t="n"/>
      <c r="K180" s="25" t="n"/>
      <c r="L180" s="15">
        <f>IF(C180="","",IF(AND(K180&lt;&gt;"Terminé",G180&lt;TODAY()),"EN RETARD",IF(AND(K180&lt;&gt;"Terminé",G180&lt;=TODAY()+7),"ÉCHÉANCE PROCHE","")))</f>
        <v/>
      </c>
    </row>
    <row r="181" ht="20" customHeight="1">
      <c r="A181" s="19">
        <f>IF(C181&lt;&gt;"",ROW()-7,"")</f>
        <v/>
      </c>
      <c r="B181" s="19">
        <f>IF(C181&lt;&gt;"","ACT-"&amp;TEXT(ROW()-7,"000"),"")</f>
        <v/>
      </c>
      <c r="C181" s="23" t="n"/>
      <c r="D181" s="23" t="n"/>
      <c r="E181" s="23" t="n"/>
      <c r="F181" s="24" t="n"/>
      <c r="G181" s="24" t="n"/>
      <c r="H181" s="25" t="n"/>
      <c r="I181" s="26" t="n"/>
      <c r="J181" s="25" t="n"/>
      <c r="K181" s="25" t="n"/>
      <c r="L181" s="19">
        <f>IF(C181="","",IF(AND(K181&lt;&gt;"Terminé",G181&lt;TODAY()),"EN RETARD",IF(AND(K181&lt;&gt;"Terminé",G181&lt;=TODAY()+7),"ÉCHÉANCE PROCHE","")))</f>
        <v/>
      </c>
    </row>
    <row r="182" ht="20" customHeight="1">
      <c r="A182" s="15">
        <f>IF(C182&lt;&gt;"",ROW()-7,"")</f>
        <v/>
      </c>
      <c r="B182" s="15">
        <f>IF(C182&lt;&gt;"","ACT-"&amp;TEXT(ROW()-7,"000"),"")</f>
        <v/>
      </c>
      <c r="C182" s="23" t="n"/>
      <c r="D182" s="23" t="n"/>
      <c r="E182" s="23" t="n"/>
      <c r="F182" s="24" t="n"/>
      <c r="G182" s="24" t="n"/>
      <c r="H182" s="25" t="n"/>
      <c r="I182" s="26" t="n"/>
      <c r="J182" s="25" t="n"/>
      <c r="K182" s="25" t="n"/>
      <c r="L182" s="15">
        <f>IF(C182="","",IF(AND(K182&lt;&gt;"Terminé",G182&lt;TODAY()),"EN RETARD",IF(AND(K182&lt;&gt;"Terminé",G182&lt;=TODAY()+7),"ÉCHÉANCE PROCHE","")))</f>
        <v/>
      </c>
    </row>
    <row r="183" ht="20" customHeight="1">
      <c r="A183" s="19">
        <f>IF(C183&lt;&gt;"",ROW()-7,"")</f>
        <v/>
      </c>
      <c r="B183" s="19">
        <f>IF(C183&lt;&gt;"","ACT-"&amp;TEXT(ROW()-7,"000"),"")</f>
        <v/>
      </c>
      <c r="C183" s="23" t="n"/>
      <c r="D183" s="23" t="n"/>
      <c r="E183" s="23" t="n"/>
      <c r="F183" s="24" t="n"/>
      <c r="G183" s="24" t="n"/>
      <c r="H183" s="25" t="n"/>
      <c r="I183" s="26" t="n"/>
      <c r="J183" s="25" t="n"/>
      <c r="K183" s="25" t="n"/>
      <c r="L183" s="19">
        <f>IF(C183="","",IF(AND(K183&lt;&gt;"Terminé",G183&lt;TODAY()),"EN RETARD",IF(AND(K183&lt;&gt;"Terminé",G183&lt;=TODAY()+7),"ÉCHÉANCE PROCHE","")))</f>
        <v/>
      </c>
    </row>
    <row r="184" ht="20" customHeight="1">
      <c r="A184" s="15">
        <f>IF(C184&lt;&gt;"",ROW()-7,"")</f>
        <v/>
      </c>
      <c r="B184" s="15">
        <f>IF(C184&lt;&gt;"","ACT-"&amp;TEXT(ROW()-7,"000"),"")</f>
        <v/>
      </c>
      <c r="C184" s="23" t="n"/>
      <c r="D184" s="23" t="n"/>
      <c r="E184" s="23" t="n"/>
      <c r="F184" s="24" t="n"/>
      <c r="G184" s="24" t="n"/>
      <c r="H184" s="25" t="n"/>
      <c r="I184" s="26" t="n"/>
      <c r="J184" s="25" t="n"/>
      <c r="K184" s="25" t="n"/>
      <c r="L184" s="15">
        <f>IF(C184="","",IF(AND(K184&lt;&gt;"Terminé",G184&lt;TODAY()),"EN RETARD",IF(AND(K184&lt;&gt;"Terminé",G184&lt;=TODAY()+7),"ÉCHÉANCE PROCHE","")))</f>
        <v/>
      </c>
    </row>
    <row r="185" ht="20" customHeight="1">
      <c r="A185" s="19">
        <f>IF(C185&lt;&gt;"",ROW()-7,"")</f>
        <v/>
      </c>
      <c r="B185" s="19">
        <f>IF(C185&lt;&gt;"","ACT-"&amp;TEXT(ROW()-7,"000"),"")</f>
        <v/>
      </c>
      <c r="C185" s="23" t="n"/>
      <c r="D185" s="23" t="n"/>
      <c r="E185" s="23" t="n"/>
      <c r="F185" s="24" t="n"/>
      <c r="G185" s="24" t="n"/>
      <c r="H185" s="25" t="n"/>
      <c r="I185" s="26" t="n"/>
      <c r="J185" s="25" t="n"/>
      <c r="K185" s="25" t="n"/>
      <c r="L185" s="19">
        <f>IF(C185="","",IF(AND(K185&lt;&gt;"Terminé",G185&lt;TODAY()),"EN RETARD",IF(AND(K185&lt;&gt;"Terminé",G185&lt;=TODAY()+7),"ÉCHÉANCE PROCHE","")))</f>
        <v/>
      </c>
    </row>
    <row r="186" ht="20" customHeight="1">
      <c r="A186" s="15">
        <f>IF(C186&lt;&gt;"",ROW()-7,"")</f>
        <v/>
      </c>
      <c r="B186" s="15">
        <f>IF(C186&lt;&gt;"","ACT-"&amp;TEXT(ROW()-7,"000"),"")</f>
        <v/>
      </c>
      <c r="C186" s="23" t="n"/>
      <c r="D186" s="23" t="n"/>
      <c r="E186" s="23" t="n"/>
      <c r="F186" s="24" t="n"/>
      <c r="G186" s="24" t="n"/>
      <c r="H186" s="25" t="n"/>
      <c r="I186" s="26" t="n"/>
      <c r="J186" s="25" t="n"/>
      <c r="K186" s="25" t="n"/>
      <c r="L186" s="15">
        <f>IF(C186="","",IF(AND(K186&lt;&gt;"Terminé",G186&lt;TODAY()),"EN RETARD",IF(AND(K186&lt;&gt;"Terminé",G186&lt;=TODAY()+7),"ÉCHÉANCE PROCHE","")))</f>
        <v/>
      </c>
    </row>
    <row r="187" ht="20" customHeight="1">
      <c r="A187" s="19">
        <f>IF(C187&lt;&gt;"",ROW()-7,"")</f>
        <v/>
      </c>
      <c r="B187" s="19">
        <f>IF(C187&lt;&gt;"","ACT-"&amp;TEXT(ROW()-7,"000"),"")</f>
        <v/>
      </c>
      <c r="C187" s="23" t="n"/>
      <c r="D187" s="23" t="n"/>
      <c r="E187" s="23" t="n"/>
      <c r="F187" s="24" t="n"/>
      <c r="G187" s="24" t="n"/>
      <c r="H187" s="25" t="n"/>
      <c r="I187" s="26" t="n"/>
      <c r="J187" s="25" t="n"/>
      <c r="K187" s="25" t="n"/>
      <c r="L187" s="19">
        <f>IF(C187="","",IF(AND(K187&lt;&gt;"Terminé",G187&lt;TODAY()),"EN RETARD",IF(AND(K187&lt;&gt;"Terminé",G187&lt;=TODAY()+7),"ÉCHÉANCE PROCHE","")))</f>
        <v/>
      </c>
    </row>
    <row r="188" ht="20" customHeight="1">
      <c r="A188" s="15">
        <f>IF(C188&lt;&gt;"",ROW()-7,"")</f>
        <v/>
      </c>
      <c r="B188" s="15">
        <f>IF(C188&lt;&gt;"","ACT-"&amp;TEXT(ROW()-7,"000"),"")</f>
        <v/>
      </c>
      <c r="C188" s="23" t="n"/>
      <c r="D188" s="23" t="n"/>
      <c r="E188" s="23" t="n"/>
      <c r="F188" s="24" t="n"/>
      <c r="G188" s="24" t="n"/>
      <c r="H188" s="25" t="n"/>
      <c r="I188" s="26" t="n"/>
      <c r="J188" s="25" t="n"/>
      <c r="K188" s="25" t="n"/>
      <c r="L188" s="15">
        <f>IF(C188="","",IF(AND(K188&lt;&gt;"Terminé",G188&lt;TODAY()),"EN RETARD",IF(AND(K188&lt;&gt;"Terminé",G188&lt;=TODAY()+7),"ÉCHÉANCE PROCHE","")))</f>
        <v/>
      </c>
    </row>
    <row r="189" ht="20" customHeight="1">
      <c r="A189" s="19">
        <f>IF(C189&lt;&gt;"",ROW()-7,"")</f>
        <v/>
      </c>
      <c r="B189" s="19">
        <f>IF(C189&lt;&gt;"","ACT-"&amp;TEXT(ROW()-7,"000"),"")</f>
        <v/>
      </c>
      <c r="C189" s="23" t="n"/>
      <c r="D189" s="23" t="n"/>
      <c r="E189" s="23" t="n"/>
      <c r="F189" s="24" t="n"/>
      <c r="G189" s="24" t="n"/>
      <c r="H189" s="25" t="n"/>
      <c r="I189" s="26" t="n"/>
      <c r="J189" s="25" t="n"/>
      <c r="K189" s="25" t="n"/>
      <c r="L189" s="19">
        <f>IF(C189="","",IF(AND(K189&lt;&gt;"Terminé",G189&lt;TODAY()),"EN RETARD",IF(AND(K189&lt;&gt;"Terminé",G189&lt;=TODAY()+7),"ÉCHÉANCE PROCHE","")))</f>
        <v/>
      </c>
    </row>
    <row r="190" ht="20" customHeight="1">
      <c r="A190" s="15">
        <f>IF(C190&lt;&gt;"",ROW()-7,"")</f>
        <v/>
      </c>
      <c r="B190" s="15">
        <f>IF(C190&lt;&gt;"","ACT-"&amp;TEXT(ROW()-7,"000"),"")</f>
        <v/>
      </c>
      <c r="C190" s="23" t="n"/>
      <c r="D190" s="23" t="n"/>
      <c r="E190" s="23" t="n"/>
      <c r="F190" s="24" t="n"/>
      <c r="G190" s="24" t="n"/>
      <c r="H190" s="25" t="n"/>
      <c r="I190" s="26" t="n"/>
      <c r="J190" s="25" t="n"/>
      <c r="K190" s="25" t="n"/>
      <c r="L190" s="15">
        <f>IF(C190="","",IF(AND(K190&lt;&gt;"Terminé",G190&lt;TODAY()),"EN RETARD",IF(AND(K190&lt;&gt;"Terminé",G190&lt;=TODAY()+7),"ÉCHÉANCE PROCHE","")))</f>
        <v/>
      </c>
    </row>
    <row r="191" ht="20" customHeight="1">
      <c r="A191" s="19">
        <f>IF(C191&lt;&gt;"",ROW()-7,"")</f>
        <v/>
      </c>
      <c r="B191" s="19">
        <f>IF(C191&lt;&gt;"","ACT-"&amp;TEXT(ROW()-7,"000"),"")</f>
        <v/>
      </c>
      <c r="C191" s="23" t="n"/>
      <c r="D191" s="23" t="n"/>
      <c r="E191" s="23" t="n"/>
      <c r="F191" s="24" t="n"/>
      <c r="G191" s="24" t="n"/>
      <c r="H191" s="25" t="n"/>
      <c r="I191" s="26" t="n"/>
      <c r="J191" s="25" t="n"/>
      <c r="K191" s="25" t="n"/>
      <c r="L191" s="19">
        <f>IF(C191="","",IF(AND(K191&lt;&gt;"Terminé",G191&lt;TODAY()),"EN RETARD",IF(AND(K191&lt;&gt;"Terminé",G191&lt;=TODAY()+7),"ÉCHÉANCE PROCHE","")))</f>
        <v/>
      </c>
    </row>
    <row r="192" ht="20" customHeight="1">
      <c r="A192" s="15">
        <f>IF(C192&lt;&gt;"",ROW()-7,"")</f>
        <v/>
      </c>
      <c r="B192" s="15">
        <f>IF(C192&lt;&gt;"","ACT-"&amp;TEXT(ROW()-7,"000"),"")</f>
        <v/>
      </c>
      <c r="C192" s="23" t="n"/>
      <c r="D192" s="23" t="n"/>
      <c r="E192" s="23" t="n"/>
      <c r="F192" s="24" t="n"/>
      <c r="G192" s="24" t="n"/>
      <c r="H192" s="25" t="n"/>
      <c r="I192" s="26" t="n"/>
      <c r="J192" s="25" t="n"/>
      <c r="K192" s="25" t="n"/>
      <c r="L192" s="15">
        <f>IF(C192="","",IF(AND(K192&lt;&gt;"Terminé",G192&lt;TODAY()),"EN RETARD",IF(AND(K192&lt;&gt;"Terminé",G192&lt;=TODAY()+7),"ÉCHÉANCE PROCHE","")))</f>
        <v/>
      </c>
    </row>
    <row r="193" ht="20" customHeight="1">
      <c r="A193" s="19">
        <f>IF(C193&lt;&gt;"",ROW()-7,"")</f>
        <v/>
      </c>
      <c r="B193" s="19">
        <f>IF(C193&lt;&gt;"","ACT-"&amp;TEXT(ROW()-7,"000"),"")</f>
        <v/>
      </c>
      <c r="C193" s="23" t="n"/>
      <c r="D193" s="23" t="n"/>
      <c r="E193" s="23" t="n"/>
      <c r="F193" s="24" t="n"/>
      <c r="G193" s="24" t="n"/>
      <c r="H193" s="25" t="n"/>
      <c r="I193" s="26" t="n"/>
      <c r="J193" s="25" t="n"/>
      <c r="K193" s="25" t="n"/>
      <c r="L193" s="19">
        <f>IF(C193="","",IF(AND(K193&lt;&gt;"Terminé",G193&lt;TODAY()),"EN RETARD",IF(AND(K193&lt;&gt;"Terminé",G193&lt;=TODAY()+7),"ÉCHÉANCE PROCHE","")))</f>
        <v/>
      </c>
    </row>
    <row r="194" ht="20" customHeight="1">
      <c r="A194" s="15">
        <f>IF(C194&lt;&gt;"",ROW()-7,"")</f>
        <v/>
      </c>
      <c r="B194" s="15">
        <f>IF(C194&lt;&gt;"","ACT-"&amp;TEXT(ROW()-7,"000"),"")</f>
        <v/>
      </c>
      <c r="C194" s="23" t="n"/>
      <c r="D194" s="23" t="n"/>
      <c r="E194" s="23" t="n"/>
      <c r="F194" s="24" t="n"/>
      <c r="G194" s="24" t="n"/>
      <c r="H194" s="25" t="n"/>
      <c r="I194" s="26" t="n"/>
      <c r="J194" s="25" t="n"/>
      <c r="K194" s="25" t="n"/>
      <c r="L194" s="15">
        <f>IF(C194="","",IF(AND(K194&lt;&gt;"Terminé",G194&lt;TODAY()),"EN RETARD",IF(AND(K194&lt;&gt;"Terminé",G194&lt;=TODAY()+7),"ÉCHÉANCE PROCHE","")))</f>
        <v/>
      </c>
    </row>
    <row r="195" ht="20" customHeight="1">
      <c r="A195" s="19">
        <f>IF(C195&lt;&gt;"",ROW()-7,"")</f>
        <v/>
      </c>
      <c r="B195" s="19">
        <f>IF(C195&lt;&gt;"","ACT-"&amp;TEXT(ROW()-7,"000"),"")</f>
        <v/>
      </c>
      <c r="C195" s="23" t="n"/>
      <c r="D195" s="23" t="n"/>
      <c r="E195" s="23" t="n"/>
      <c r="F195" s="24" t="n"/>
      <c r="G195" s="24" t="n"/>
      <c r="H195" s="25" t="n"/>
      <c r="I195" s="26" t="n"/>
      <c r="J195" s="25" t="n"/>
      <c r="K195" s="25" t="n"/>
      <c r="L195" s="19">
        <f>IF(C195="","",IF(AND(K195&lt;&gt;"Terminé",G195&lt;TODAY()),"EN RETARD",IF(AND(K195&lt;&gt;"Terminé",G195&lt;=TODAY()+7),"ÉCHÉANCE PROCHE","")))</f>
        <v/>
      </c>
    </row>
    <row r="196" ht="20" customHeight="1">
      <c r="A196" s="15">
        <f>IF(C196&lt;&gt;"",ROW()-7,"")</f>
        <v/>
      </c>
      <c r="B196" s="15">
        <f>IF(C196&lt;&gt;"","ACT-"&amp;TEXT(ROW()-7,"000"),"")</f>
        <v/>
      </c>
      <c r="C196" s="23" t="n"/>
      <c r="D196" s="23" t="n"/>
      <c r="E196" s="23" t="n"/>
      <c r="F196" s="24" t="n"/>
      <c r="G196" s="24" t="n"/>
      <c r="H196" s="25" t="n"/>
      <c r="I196" s="26" t="n"/>
      <c r="J196" s="25" t="n"/>
      <c r="K196" s="25" t="n"/>
      <c r="L196" s="15">
        <f>IF(C196="","",IF(AND(K196&lt;&gt;"Terminé",G196&lt;TODAY()),"EN RETARD",IF(AND(K196&lt;&gt;"Terminé",G196&lt;=TODAY()+7),"ÉCHÉANCE PROCHE","")))</f>
        <v/>
      </c>
    </row>
    <row r="197" ht="20" customHeight="1">
      <c r="A197" s="19">
        <f>IF(C197&lt;&gt;"",ROW()-7,"")</f>
        <v/>
      </c>
      <c r="B197" s="19">
        <f>IF(C197&lt;&gt;"","ACT-"&amp;TEXT(ROW()-7,"000"),"")</f>
        <v/>
      </c>
      <c r="C197" s="23" t="n"/>
      <c r="D197" s="23" t="n"/>
      <c r="E197" s="23" t="n"/>
      <c r="F197" s="24" t="n"/>
      <c r="G197" s="24" t="n"/>
      <c r="H197" s="25" t="n"/>
      <c r="I197" s="26" t="n"/>
      <c r="J197" s="25" t="n"/>
      <c r="K197" s="25" t="n"/>
      <c r="L197" s="19">
        <f>IF(C197="","",IF(AND(K197&lt;&gt;"Terminé",G197&lt;TODAY()),"EN RETARD",IF(AND(K197&lt;&gt;"Terminé",G197&lt;=TODAY()+7),"ÉCHÉANCE PROCHE","")))</f>
        <v/>
      </c>
    </row>
    <row r="198" ht="20" customHeight="1">
      <c r="A198" s="15">
        <f>IF(C198&lt;&gt;"",ROW()-7,"")</f>
        <v/>
      </c>
      <c r="B198" s="15">
        <f>IF(C198&lt;&gt;"","ACT-"&amp;TEXT(ROW()-7,"000"),"")</f>
        <v/>
      </c>
      <c r="C198" s="23" t="n"/>
      <c r="D198" s="23" t="n"/>
      <c r="E198" s="23" t="n"/>
      <c r="F198" s="24" t="n"/>
      <c r="G198" s="24" t="n"/>
      <c r="H198" s="25" t="n"/>
      <c r="I198" s="26" t="n"/>
      <c r="J198" s="25" t="n"/>
      <c r="K198" s="25" t="n"/>
      <c r="L198" s="15">
        <f>IF(C198="","",IF(AND(K198&lt;&gt;"Terminé",G198&lt;TODAY()),"EN RETARD",IF(AND(K198&lt;&gt;"Terminé",G198&lt;=TODAY()+7),"ÉCHÉANCE PROCHE","")))</f>
        <v/>
      </c>
    </row>
    <row r="199" ht="20" customHeight="1">
      <c r="A199" s="19">
        <f>IF(C199&lt;&gt;"",ROW()-7,"")</f>
        <v/>
      </c>
      <c r="B199" s="19">
        <f>IF(C199&lt;&gt;"","ACT-"&amp;TEXT(ROW()-7,"000"),"")</f>
        <v/>
      </c>
      <c r="C199" s="23" t="n"/>
      <c r="D199" s="23" t="n"/>
      <c r="E199" s="23" t="n"/>
      <c r="F199" s="24" t="n"/>
      <c r="G199" s="24" t="n"/>
      <c r="H199" s="25" t="n"/>
      <c r="I199" s="26" t="n"/>
      <c r="J199" s="25" t="n"/>
      <c r="K199" s="25" t="n"/>
      <c r="L199" s="19">
        <f>IF(C199="","",IF(AND(K199&lt;&gt;"Terminé",G199&lt;TODAY()),"EN RETARD",IF(AND(K199&lt;&gt;"Terminé",G199&lt;=TODAY()+7),"ÉCHÉANCE PROCHE","")))</f>
        <v/>
      </c>
    </row>
    <row r="200" ht="20" customHeight="1">
      <c r="A200" s="15">
        <f>IF(C200&lt;&gt;"",ROW()-7,"")</f>
        <v/>
      </c>
      <c r="B200" s="15">
        <f>IF(C200&lt;&gt;"","ACT-"&amp;TEXT(ROW()-7,"000"),"")</f>
        <v/>
      </c>
      <c r="C200" s="23" t="n"/>
      <c r="D200" s="23" t="n"/>
      <c r="E200" s="23" t="n"/>
      <c r="F200" s="24" t="n"/>
      <c r="G200" s="24" t="n"/>
      <c r="H200" s="25" t="n"/>
      <c r="I200" s="26" t="n"/>
      <c r="J200" s="25" t="n"/>
      <c r="K200" s="25" t="n"/>
      <c r="L200" s="15">
        <f>IF(C200="","",IF(AND(K200&lt;&gt;"Terminé",G200&lt;TODAY()),"EN RETARD",IF(AND(K200&lt;&gt;"Terminé",G200&lt;=TODAY()+7),"ÉCHÉANCE PROCHE","")))</f>
        <v/>
      </c>
    </row>
    <row r="201" ht="20" customHeight="1">
      <c r="A201" s="19">
        <f>IF(C201&lt;&gt;"",ROW()-7,"")</f>
        <v/>
      </c>
      <c r="B201" s="19">
        <f>IF(C201&lt;&gt;"","ACT-"&amp;TEXT(ROW()-7,"000"),"")</f>
        <v/>
      </c>
      <c r="C201" s="23" t="n"/>
      <c r="D201" s="23" t="n"/>
      <c r="E201" s="23" t="n"/>
      <c r="F201" s="24" t="n"/>
      <c r="G201" s="24" t="n"/>
      <c r="H201" s="25" t="n"/>
      <c r="I201" s="26" t="n"/>
      <c r="J201" s="25" t="n"/>
      <c r="K201" s="25" t="n"/>
      <c r="L201" s="19">
        <f>IF(C201="","",IF(AND(K201&lt;&gt;"Terminé",G201&lt;TODAY()),"EN RETARD",IF(AND(K201&lt;&gt;"Terminé",G201&lt;=TODAY()+7),"ÉCHÉANCE PROCHE","")))</f>
        <v/>
      </c>
    </row>
    <row r="202" ht="20" customHeight="1">
      <c r="A202" s="15">
        <f>IF(C202&lt;&gt;"",ROW()-7,"")</f>
        <v/>
      </c>
      <c r="B202" s="15">
        <f>IF(C202&lt;&gt;"","ACT-"&amp;TEXT(ROW()-7,"000"),"")</f>
        <v/>
      </c>
      <c r="C202" s="23" t="n"/>
      <c r="D202" s="23" t="n"/>
      <c r="E202" s="23" t="n"/>
      <c r="F202" s="24" t="n"/>
      <c r="G202" s="24" t="n"/>
      <c r="H202" s="25" t="n"/>
      <c r="I202" s="26" t="n"/>
      <c r="J202" s="25" t="n"/>
      <c r="K202" s="25" t="n"/>
      <c r="L202" s="15">
        <f>IF(C202="","",IF(AND(K202&lt;&gt;"Terminé",G202&lt;TODAY()),"EN RETARD",IF(AND(K202&lt;&gt;"Terminé",G202&lt;=TODAY()+7),"ÉCHÉANCE PROCHE","")))</f>
        <v/>
      </c>
    </row>
    <row r="203" ht="20" customHeight="1">
      <c r="A203" s="19">
        <f>IF(C203&lt;&gt;"",ROW()-7,"")</f>
        <v/>
      </c>
      <c r="B203" s="19">
        <f>IF(C203&lt;&gt;"","ACT-"&amp;TEXT(ROW()-7,"000"),"")</f>
        <v/>
      </c>
      <c r="C203" s="23" t="n"/>
      <c r="D203" s="23" t="n"/>
      <c r="E203" s="23" t="n"/>
      <c r="F203" s="24" t="n"/>
      <c r="G203" s="24" t="n"/>
      <c r="H203" s="25" t="n"/>
      <c r="I203" s="26" t="n"/>
      <c r="J203" s="25" t="n"/>
      <c r="K203" s="25" t="n"/>
      <c r="L203" s="19">
        <f>IF(C203="","",IF(AND(K203&lt;&gt;"Terminé",G203&lt;TODAY()),"EN RETARD",IF(AND(K203&lt;&gt;"Terminé",G203&lt;=TODAY()+7),"ÉCHÉANCE PROCHE","")))</f>
        <v/>
      </c>
    </row>
    <row r="204" ht="20" customHeight="1">
      <c r="A204" s="15">
        <f>IF(C204&lt;&gt;"",ROW()-7,"")</f>
        <v/>
      </c>
      <c r="B204" s="15">
        <f>IF(C204&lt;&gt;"","ACT-"&amp;TEXT(ROW()-7,"000"),"")</f>
        <v/>
      </c>
      <c r="C204" s="23" t="n"/>
      <c r="D204" s="23" t="n"/>
      <c r="E204" s="23" t="n"/>
      <c r="F204" s="24" t="n"/>
      <c r="G204" s="24" t="n"/>
      <c r="H204" s="25" t="n"/>
      <c r="I204" s="26" t="n"/>
      <c r="J204" s="25" t="n"/>
      <c r="K204" s="25" t="n"/>
      <c r="L204" s="15">
        <f>IF(C204="","",IF(AND(K204&lt;&gt;"Terminé",G204&lt;TODAY()),"EN RETARD",IF(AND(K204&lt;&gt;"Terminé",G204&lt;=TODAY()+7),"ÉCHÉANCE PROCHE","")))</f>
        <v/>
      </c>
    </row>
    <row r="205" ht="20" customHeight="1">
      <c r="A205" s="19">
        <f>IF(C205&lt;&gt;"",ROW()-7,"")</f>
        <v/>
      </c>
      <c r="B205" s="19">
        <f>IF(C205&lt;&gt;"","ACT-"&amp;TEXT(ROW()-7,"000"),"")</f>
        <v/>
      </c>
      <c r="C205" s="23" t="n"/>
      <c r="D205" s="23" t="n"/>
      <c r="E205" s="23" t="n"/>
      <c r="F205" s="24" t="n"/>
      <c r="G205" s="24" t="n"/>
      <c r="H205" s="25" t="n"/>
      <c r="I205" s="26" t="n"/>
      <c r="J205" s="25" t="n"/>
      <c r="K205" s="25" t="n"/>
      <c r="L205" s="19">
        <f>IF(C205="","",IF(AND(K205&lt;&gt;"Terminé",G205&lt;TODAY()),"EN RETARD",IF(AND(K205&lt;&gt;"Terminé",G205&lt;=TODAY()+7),"ÉCHÉANCE PROCHE","")))</f>
        <v/>
      </c>
    </row>
    <row r="206" ht="20" customHeight="1">
      <c r="A206" s="15">
        <f>IF(C206&lt;&gt;"",ROW()-7,"")</f>
        <v/>
      </c>
      <c r="B206" s="15">
        <f>IF(C206&lt;&gt;"","ACT-"&amp;TEXT(ROW()-7,"000"),"")</f>
        <v/>
      </c>
      <c r="C206" s="23" t="n"/>
      <c r="D206" s="23" t="n"/>
      <c r="E206" s="23" t="n"/>
      <c r="F206" s="24" t="n"/>
      <c r="G206" s="24" t="n"/>
      <c r="H206" s="25" t="n"/>
      <c r="I206" s="26" t="n"/>
      <c r="J206" s="25" t="n"/>
      <c r="K206" s="25" t="n"/>
      <c r="L206" s="15">
        <f>IF(C206="","",IF(AND(K206&lt;&gt;"Terminé",G206&lt;TODAY()),"EN RETARD",IF(AND(K206&lt;&gt;"Terminé",G206&lt;=TODAY()+7),"ÉCHÉANCE PROCHE","")))</f>
        <v/>
      </c>
    </row>
    <row r="207" ht="20" customHeight="1">
      <c r="A207" s="19">
        <f>IF(C207&lt;&gt;"",ROW()-7,"")</f>
        <v/>
      </c>
      <c r="B207" s="19">
        <f>IF(C207&lt;&gt;"","ACT-"&amp;TEXT(ROW()-7,"000"),"")</f>
        <v/>
      </c>
      <c r="C207" s="23" t="n"/>
      <c r="D207" s="23" t="n"/>
      <c r="E207" s="23" t="n"/>
      <c r="F207" s="24" t="n"/>
      <c r="G207" s="24" t="n"/>
      <c r="H207" s="25" t="n"/>
      <c r="I207" s="26" t="n"/>
      <c r="J207" s="25" t="n"/>
      <c r="K207" s="25" t="n"/>
      <c r="L207" s="19">
        <f>IF(C207="","",IF(AND(K207&lt;&gt;"Terminé",G207&lt;TODAY()),"EN RETARD",IF(AND(K207&lt;&gt;"Terminé",G207&lt;=TODAY()+7),"ÉCHÉANCE PROCHE","")))</f>
        <v/>
      </c>
    </row>
  </sheetData>
  <autoFilter ref="A7:L207"/>
  <mergeCells count="12">
    <mergeCell ref="B2:G2"/>
    <mergeCell ref="H2:L2"/>
    <mergeCell ref="B3:L3"/>
    <mergeCell ref="B4:F4"/>
    <mergeCell ref="G4:H4"/>
    <mergeCell ref="I4:J4"/>
    <mergeCell ref="K4:L4"/>
    <mergeCell ref="B5:F5"/>
    <mergeCell ref="G5:H5"/>
    <mergeCell ref="I5:J5"/>
    <mergeCell ref="K5:L5"/>
    <mergeCell ref="B6:L6"/>
  </mergeCells>
  <conditionalFormatting sqref="L8:L207">
    <cfRule type="expression" priority="1" dxfId="0">
      <formula>L8="EN RETARD"</formula>
    </cfRule>
    <cfRule type="expression" priority="2" dxfId="1">
      <formula>L8="ÉCHÉANCE PROCHE"</formula>
    </cfRule>
  </conditionalFormatting>
  <conditionalFormatting sqref="K8:K207">
    <cfRule type="expression" priority="3" dxfId="2">
      <formula>K8="Terminé"</formula>
    </cfRule>
    <cfRule type="expression" priority="4" dxfId="3">
      <formula>K8="En cours"</formula>
    </cfRule>
    <cfRule type="expression" priority="5" dxfId="4">
      <formula>K8="Annulé"</formula>
    </cfRule>
  </conditionalFormatting>
  <conditionalFormatting sqref="H8:H207">
    <cfRule type="expression" priority="6" dxfId="0">
      <formula>H8="Critique"</formula>
    </cfRule>
    <cfRule type="expression" priority="7" dxfId="1">
      <formula>H8="Haute"</formula>
    </cfRule>
    <cfRule type="expression" priority="8" dxfId="5">
      <formula>H8="Moyenne"</formula>
    </cfRule>
  </conditionalFormatting>
  <conditionalFormatting sqref="I8:I207">
    <cfRule type="dataBar" priority="9">
      <dataBar>
        <cfvo type="num" val="0"/>
        <cfvo type="num" val="1"/>
        <color rgb="0014B8A6"/>
      </dataBar>
    </cfRule>
  </conditionalFormatting>
  <dataValidations count="5">
    <dataValidation sqref="K8:K207" showErrorMessage="1" showDropDown="0" showInputMessage="1" allowBlank="0" type="list">
      <formula1>"Non démarré,En cours,En attente,Terminé,Annulé"</formula1>
    </dataValidation>
    <dataValidation sqref="H8:H207" showErrorMessage="1" showDropDown="0" showInputMessage="1" allowBlank="0" type="list">
      <formula1>"Critique,Haute,Moyenne,Faible"</formula1>
    </dataValidation>
    <dataValidation sqref="D8:D207" showErrorMessage="1" showDropDown="0" showInputMessage="1" allowBlank="0" type="list">
      <formula1>"Stratégie,Opérations,RH &amp; Formation,Digital &amp; SI,Finance,Qualité,Commercial,Communication"</formula1>
    </dataValidation>
    <dataValidation sqref="J8:J207" showErrorMessage="1" showDropDown="0" showInputMessage="1" allowBlank="0" type="list">
      <formula1>"Projet,Processus,Conformité,Innovation,Amélioration,Urgence"</formula1>
    </dataValidation>
    <dataValidation sqref="I8:I207" showErrorMessage="1" showInputMessage="1" allowBlank="0" type="decimal" operator="between">
      <formula1>0</formula1>
      <formula2>1</formula2>
    </dataValidation>
  </dataValidations>
  <pageMargins left="0.75" right="0.75" top="1" bottom="1" header="0.5" footer="0.5"/>
  <pageSetup orientation="landscape" paperSize="9" fitToWidth="1"/>
  <headerFooter>
    <oddHeader>&amp;CPLAN D'ACTION — &amp;D</oddHeader>
    <oddFooter>&amp;CPage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2:L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5" customWidth="1" min="8" max="8"/>
    <col width="22" customWidth="1" min="9" max="9"/>
    <col width="14" customWidth="1" min="10" max="10"/>
    <col width="14" customWidth="1" min="11" max="11"/>
    <col width="14" customWidth="1" min="12" max="12"/>
  </cols>
  <sheetData>
    <row r="1" ht="8" customHeight="1"/>
    <row r="2" ht="50" customHeight="1">
      <c r="B2" s="1" t="inlineStr">
        <is>
          <t>TABLEAU DE BORD — SUIVI DES ACTIONS</t>
        </is>
      </c>
    </row>
    <row r="3" ht="20" customHeight="1">
      <c r="B3" s="27" t="inlineStr">
        <is>
          <t>Données issues du Plan d'action — 04 March 2026</t>
        </is>
      </c>
    </row>
    <row r="4" ht="22" customHeight="1">
      <c r="B4" s="28" t="inlineStr">
        <is>
          <t>Total actions</t>
        </is>
      </c>
      <c r="C4" s="29" t="n"/>
      <c r="D4" s="29" t="n"/>
      <c r="E4" s="30" t="inlineStr">
        <is>
          <t>Terminées</t>
        </is>
      </c>
      <c r="F4" s="31" t="n"/>
      <c r="G4" s="31" t="n"/>
      <c r="H4" s="32" t="inlineStr">
        <is>
          <t>En cours</t>
        </is>
      </c>
      <c r="I4" s="33" t="n"/>
      <c r="J4" s="33" t="n"/>
      <c r="K4" s="34" t="inlineStr">
        <is>
          <t>En retard</t>
        </is>
      </c>
      <c r="L4" s="35" t="n"/>
    </row>
    <row r="5" ht="40" customHeight="1">
      <c r="B5" s="36">
        <f>'Plan d\'action'!B5</f>
        <v/>
      </c>
      <c r="C5" s="8" t="n"/>
      <c r="D5" s="9" t="n"/>
      <c r="E5" s="37">
        <f>'Plan d\'action'!G5</f>
        <v/>
      </c>
      <c r="F5" s="8" t="n"/>
      <c r="G5" s="9" t="n"/>
      <c r="H5" s="38">
        <f>'Plan d\'action'!I5</f>
        <v/>
      </c>
      <c r="I5" s="8" t="n"/>
      <c r="J5" s="9" t="n"/>
      <c r="K5" s="39">
        <f>'Plan d\'action'!K5</f>
        <v/>
      </c>
      <c r="L5" s="9" t="n"/>
    </row>
    <row r="6" ht="20" customHeight="1">
      <c r="B6" s="40" t="inlineStr">
        <is>
          <t>Taux de complétion global</t>
        </is>
      </c>
      <c r="E6" s="41">
        <f>IFERROR(COUNTIF('Plan d\'action'!K8:K207,"Terminé")/COUNTA('Plan d\'action'!C8:C207),0)</f>
        <v/>
      </c>
    </row>
    <row r="7" ht="28" customHeight="1">
      <c r="B7" s="42" t="inlineStr">
        <is>
          <t>Répartition par Statut</t>
        </is>
      </c>
      <c r="C7" s="6" t="n"/>
      <c r="D7" s="6" t="n"/>
      <c r="I7" s="42" t="inlineStr">
        <is>
          <t>Répartition par Priorité</t>
        </is>
      </c>
      <c r="J7" s="6" t="n"/>
      <c r="K7" s="6" t="n"/>
      <c r="L7" s="6" t="n"/>
    </row>
    <row r="8" ht="22" customHeight="1">
      <c r="B8" s="43" t="inlineStr">
        <is>
          <t>Non démarré</t>
        </is>
      </c>
      <c r="C8" s="44">
        <f>COUNTIF('Plan d\'action'!K8:K207,"Non démarré")</f>
        <v/>
      </c>
      <c r="I8" s="43" t="inlineStr">
        <is>
          <t>Critique</t>
        </is>
      </c>
      <c r="J8" s="44">
        <f>COUNTIF('Plan d\'action'!H8:H207,"Critique")</f>
        <v/>
      </c>
    </row>
    <row r="9" ht="22" customHeight="1">
      <c r="B9" s="45" t="inlineStr">
        <is>
          <t>En cours</t>
        </is>
      </c>
      <c r="C9" s="46">
        <f>COUNTIF('Plan d\'action'!K8:K207,"En cours")</f>
        <v/>
      </c>
      <c r="I9" s="45" t="inlineStr">
        <is>
          <t>Haute</t>
        </is>
      </c>
      <c r="J9" s="46">
        <f>COUNTIF('Plan d\'action'!H8:H207,"Haute")</f>
        <v/>
      </c>
    </row>
    <row r="10" ht="22" customHeight="1">
      <c r="B10" s="43" t="inlineStr">
        <is>
          <t>En attente</t>
        </is>
      </c>
      <c r="C10" s="44">
        <f>COUNTIF('Plan d\'action'!K8:K207,"En attente")</f>
        <v/>
      </c>
      <c r="I10" s="43" t="inlineStr">
        <is>
          <t>Moyenne</t>
        </is>
      </c>
      <c r="J10" s="44">
        <f>COUNTIF('Plan d\'action'!H8:H207,"Moyenne")</f>
        <v/>
      </c>
    </row>
    <row r="11" ht="22" customHeight="1">
      <c r="B11" s="45" t="inlineStr">
        <is>
          <t>Terminé</t>
        </is>
      </c>
      <c r="C11" s="46">
        <f>COUNTIF('Plan d\'action'!K8:K207,"Terminé")</f>
        <v/>
      </c>
      <c r="I11" s="45" t="inlineStr">
        <is>
          <t>Faible</t>
        </is>
      </c>
      <c r="J11" s="46">
        <f>COUNTIF('Plan d\'action'!H8:H207,"Faible")</f>
        <v/>
      </c>
    </row>
    <row r="12" ht="22" customHeight="1">
      <c r="B12" s="43" t="inlineStr">
        <is>
          <t>Annulé</t>
        </is>
      </c>
      <c r="C12" s="44">
        <f>COUNTIF('Plan d\'action'!K8:K207,"Annulé")</f>
        <v/>
      </c>
    </row>
    <row r="14" ht="28" customHeight="1">
      <c r="B14" s="42" t="inlineStr">
        <is>
          <t>Avancement par Axe stratégique</t>
        </is>
      </c>
      <c r="C14" s="6" t="n"/>
      <c r="D14" s="6" t="n"/>
      <c r="E14" s="6" t="n"/>
      <c r="F14" s="6" t="n"/>
      <c r="G14" s="6" t="n"/>
      <c r="H14" s="6" t="n"/>
      <c r="I14" s="47" t="n"/>
      <c r="J14" s="6" t="n"/>
      <c r="K14" s="6" t="n"/>
      <c r="L14" s="6" t="n"/>
    </row>
    <row r="15" ht="28" customHeight="1">
      <c r="B15" s="48" t="inlineStr">
        <is>
          <t>Axe</t>
        </is>
      </c>
      <c r="C15" s="48" t="inlineStr">
        <is>
          <t>Nb Actions</t>
        </is>
      </c>
      <c r="D15" s="48" t="inlineStr">
        <is>
          <t>Terminées</t>
        </is>
      </c>
      <c r="E15" s="48" t="inlineStr">
        <is>
          <t>En cours</t>
        </is>
      </c>
      <c r="F15" s="48" t="inlineStr">
        <is>
          <t>En retard</t>
        </is>
      </c>
      <c r="G15" s="48" t="inlineStr">
        <is>
          <t>Avancement</t>
        </is>
      </c>
    </row>
    <row r="16" ht="22" customHeight="1">
      <c r="B16" s="16" t="inlineStr">
        <is>
          <t>Stratégie</t>
        </is>
      </c>
      <c r="C16" s="49">
        <f>COUNTIF('Plan d\'action'!D8:D207,"Stratégie")</f>
        <v/>
      </c>
      <c r="D16" s="49">
        <f>COUNTIFS('Plan d\'action'!D8:D207,"Stratégie",'Plan d\'action'!K8:K207,"Terminé")</f>
        <v/>
      </c>
      <c r="E16" s="49">
        <f>COUNTIFS('Plan d\'action'!D8:D207,"Stratégie",'Plan d\'action'!K8:K207,"En cours")</f>
        <v/>
      </c>
      <c r="F16" s="49">
        <f>COUNTIFS('Plan d\'action'!D8:D207,"Stratégie",'Plan d\'action'!L8:L207,"EN RETARD")</f>
        <v/>
      </c>
      <c r="G16" s="18">
        <f>IFERROR(AVERAGEIF('Plan d\'action'!D8:D207,"Stratégie",'Plan d\'action'!I8:I207),0)</f>
        <v/>
      </c>
    </row>
    <row r="17" ht="22" customHeight="1">
      <c r="B17" s="20" t="inlineStr">
        <is>
          <t>Opérations</t>
        </is>
      </c>
      <c r="C17" s="50">
        <f>COUNTIF('Plan d\'action'!D8:D207,"Opérations")</f>
        <v/>
      </c>
      <c r="D17" s="50">
        <f>COUNTIFS('Plan d\'action'!D8:D207,"Opérations",'Plan d\'action'!K8:K207,"Terminé")</f>
        <v/>
      </c>
      <c r="E17" s="50">
        <f>COUNTIFS('Plan d\'action'!D8:D207,"Opérations",'Plan d\'action'!K8:K207,"En cours")</f>
        <v/>
      </c>
      <c r="F17" s="50">
        <f>COUNTIFS('Plan d\'action'!D8:D207,"Opérations",'Plan d\'action'!L8:L207,"EN RETARD")</f>
        <v/>
      </c>
      <c r="G17" s="22">
        <f>IFERROR(AVERAGEIF('Plan d\'action'!D8:D207,"Opérations",'Plan d\'action'!I8:I207),0)</f>
        <v/>
      </c>
    </row>
    <row r="18" ht="22" customHeight="1">
      <c r="B18" s="16" t="inlineStr">
        <is>
          <t>RH &amp; Formation</t>
        </is>
      </c>
      <c r="C18" s="49">
        <f>COUNTIF('Plan d\'action'!D8:D207,"RH &amp; Formation")</f>
        <v/>
      </c>
      <c r="D18" s="49">
        <f>COUNTIFS('Plan d\'action'!D8:D207,"RH &amp; Formation",'Plan d\'action'!K8:K207,"Terminé")</f>
        <v/>
      </c>
      <c r="E18" s="49">
        <f>COUNTIFS('Plan d\'action'!D8:D207,"RH &amp; Formation",'Plan d\'action'!K8:K207,"En cours")</f>
        <v/>
      </c>
      <c r="F18" s="49">
        <f>COUNTIFS('Plan d\'action'!D8:D207,"RH &amp; Formation",'Plan d\'action'!L8:L207,"EN RETARD")</f>
        <v/>
      </c>
      <c r="G18" s="18">
        <f>IFERROR(AVERAGEIF('Plan d\'action'!D8:D207,"RH &amp; Formation",'Plan d\'action'!I8:I207),0)</f>
        <v/>
      </c>
    </row>
    <row r="19" ht="22" customHeight="1">
      <c r="B19" s="20" t="inlineStr">
        <is>
          <t>Digital &amp; SI</t>
        </is>
      </c>
      <c r="C19" s="50">
        <f>COUNTIF('Plan d\'action'!D8:D207,"Digital &amp; SI")</f>
        <v/>
      </c>
      <c r="D19" s="50">
        <f>COUNTIFS('Plan d\'action'!D8:D207,"Digital &amp; SI",'Plan d\'action'!K8:K207,"Terminé")</f>
        <v/>
      </c>
      <c r="E19" s="50">
        <f>COUNTIFS('Plan d\'action'!D8:D207,"Digital &amp; SI",'Plan d\'action'!K8:K207,"En cours")</f>
        <v/>
      </c>
      <c r="F19" s="50">
        <f>COUNTIFS('Plan d\'action'!D8:D207,"Digital &amp; SI",'Plan d\'action'!L8:L207,"EN RETARD")</f>
        <v/>
      </c>
      <c r="G19" s="22">
        <f>IFERROR(AVERAGEIF('Plan d\'action'!D8:D207,"Digital &amp; SI",'Plan d\'action'!I8:I207),0)</f>
        <v/>
      </c>
    </row>
    <row r="20" ht="22" customHeight="1">
      <c r="B20" s="16" t="inlineStr">
        <is>
          <t>Finance</t>
        </is>
      </c>
      <c r="C20" s="49">
        <f>COUNTIF('Plan d\'action'!D8:D207,"Finance")</f>
        <v/>
      </c>
      <c r="D20" s="49">
        <f>COUNTIFS('Plan d\'action'!D8:D207,"Finance",'Plan d\'action'!K8:K207,"Terminé")</f>
        <v/>
      </c>
      <c r="E20" s="49">
        <f>COUNTIFS('Plan d\'action'!D8:D207,"Finance",'Plan d\'action'!K8:K207,"En cours")</f>
        <v/>
      </c>
      <c r="F20" s="49">
        <f>COUNTIFS('Plan d\'action'!D8:D207,"Finance",'Plan d\'action'!L8:L207,"EN RETARD")</f>
        <v/>
      </c>
      <c r="G20" s="18">
        <f>IFERROR(AVERAGEIF('Plan d\'action'!D8:D207,"Finance",'Plan d\'action'!I8:I207),0)</f>
        <v/>
      </c>
    </row>
    <row r="21" ht="22" customHeight="1">
      <c r="B21" s="20" t="inlineStr">
        <is>
          <t>Qualité</t>
        </is>
      </c>
      <c r="C21" s="50">
        <f>COUNTIF('Plan d\'action'!D8:D207,"Qualité")</f>
        <v/>
      </c>
      <c r="D21" s="50">
        <f>COUNTIFS('Plan d\'action'!D8:D207,"Qualité",'Plan d\'action'!K8:K207,"Terminé")</f>
        <v/>
      </c>
      <c r="E21" s="50">
        <f>COUNTIFS('Plan d\'action'!D8:D207,"Qualité",'Plan d\'action'!K8:K207,"En cours")</f>
        <v/>
      </c>
      <c r="F21" s="50">
        <f>COUNTIFS('Plan d\'action'!D8:D207,"Qualité",'Plan d\'action'!L8:L207,"EN RETARD")</f>
        <v/>
      </c>
      <c r="G21" s="22">
        <f>IFERROR(AVERAGEIF('Plan d\'action'!D8:D207,"Qualité",'Plan d\'action'!I8:I207),0)</f>
        <v/>
      </c>
    </row>
    <row r="22" ht="22" customHeight="1">
      <c r="B22" s="16" t="inlineStr">
        <is>
          <t>Commercial</t>
        </is>
      </c>
      <c r="C22" s="49">
        <f>COUNTIF('Plan d\'action'!D8:D207,"Commercial")</f>
        <v/>
      </c>
      <c r="D22" s="49">
        <f>COUNTIFS('Plan d\'action'!D8:D207,"Commercial",'Plan d\'action'!K8:K207,"Terminé")</f>
        <v/>
      </c>
      <c r="E22" s="49">
        <f>COUNTIFS('Plan d\'action'!D8:D207,"Commercial",'Plan d\'action'!K8:K207,"En cours")</f>
        <v/>
      </c>
      <c r="F22" s="49">
        <f>COUNTIFS('Plan d\'action'!D8:D207,"Commercial",'Plan d\'action'!L8:L207,"EN RETARD")</f>
        <v/>
      </c>
      <c r="G22" s="18">
        <f>IFERROR(AVERAGEIF('Plan d\'action'!D8:D207,"Commercial",'Plan d\'action'!I8:I207),0)</f>
        <v/>
      </c>
    </row>
    <row r="23" ht="22" customHeight="1">
      <c r="B23" s="20" t="inlineStr">
        <is>
          <t>Communication</t>
        </is>
      </c>
      <c r="C23" s="50">
        <f>COUNTIF('Plan d\'action'!D8:D207,"Communication")</f>
        <v/>
      </c>
      <c r="D23" s="50">
        <f>COUNTIFS('Plan d\'action'!D8:D207,"Communication",'Plan d\'action'!K8:K207,"Terminé")</f>
        <v/>
      </c>
      <c r="E23" s="50">
        <f>COUNTIFS('Plan d\'action'!D8:D207,"Communication",'Plan d\'action'!K8:K207,"En cours")</f>
        <v/>
      </c>
      <c r="F23" s="50">
        <f>COUNTIFS('Plan d\'action'!D8:D207,"Communication",'Plan d\'action'!L8:L207,"EN RETARD")</f>
        <v/>
      </c>
      <c r="G23" s="22">
        <f>IFERROR(AVERAGEIF('Plan d\'action'!D8:D207,"Communication",'Plan d\'action'!I8:I207),0)</f>
        <v/>
      </c>
    </row>
  </sheetData>
  <mergeCells count="15">
    <mergeCell ref="B2:L2"/>
    <mergeCell ref="B3:L3"/>
    <mergeCell ref="B4:D4"/>
    <mergeCell ref="B5:D5"/>
    <mergeCell ref="E4:G4"/>
    <mergeCell ref="E5:G5"/>
    <mergeCell ref="H4:J4"/>
    <mergeCell ref="H5:J5"/>
    <mergeCell ref="K4:L4"/>
    <mergeCell ref="K5:L5"/>
    <mergeCell ref="B6:D6"/>
    <mergeCell ref="E6:G6"/>
    <mergeCell ref="B7:D7"/>
    <mergeCell ref="I7:L7"/>
    <mergeCell ref="B14:L14"/>
  </mergeCells>
  <conditionalFormatting sqref="E6:G6">
    <cfRule type="expression" priority="1" dxfId="6">
      <formula>E6&gt;=0.8</formula>
    </cfRule>
    <cfRule type="expression" priority="2" dxfId="7">
      <formula>AND(E6&gt;=0.5,E6&lt;0.8)</formula>
    </cfRule>
    <cfRule type="expression" priority="3" dxfId="8">
      <formula>E6&lt;0.5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94A3B8"/>
    <outlinePr summaryBelow="1" summaryRight="1"/>
    <pageSetUpPr/>
  </sheetPr>
  <dimension ref="B2:C4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25" customWidth="1" min="3" max="3"/>
    <col width="5" customWidth="1" min="4" max="4"/>
  </cols>
  <sheetData>
    <row r="1" ht="8" customHeight="1"/>
    <row r="2" ht="40" customHeight="1">
      <c r="B2" s="1" t="inlineStr">
        <is>
          <t>PARAMÈTRES ET RÉFÉRENTIELS</t>
        </is>
      </c>
    </row>
    <row r="3" ht="20" customHeight="1"/>
    <row r="4" ht="24" customHeight="1">
      <c r="B4" s="48" t="inlineStr">
        <is>
          <t>Statuts</t>
        </is>
      </c>
      <c r="C4" s="51" t="n"/>
    </row>
    <row r="5" ht="20" customHeight="1">
      <c r="B5" s="16" t="inlineStr">
        <is>
          <t>Non démarré</t>
        </is>
      </c>
      <c r="C5" s="52" t="n"/>
    </row>
    <row r="6" ht="20" customHeight="1">
      <c r="B6" s="20" t="inlineStr">
        <is>
          <t>En cours</t>
        </is>
      </c>
      <c r="C6" s="53" t="n"/>
    </row>
    <row r="7" ht="20" customHeight="1">
      <c r="B7" s="16" t="inlineStr">
        <is>
          <t>En attente</t>
        </is>
      </c>
      <c r="C7" s="52" t="n"/>
    </row>
    <row r="8" ht="20" customHeight="1">
      <c r="B8" s="20" t="inlineStr">
        <is>
          <t>Terminé</t>
        </is>
      </c>
      <c r="C8" s="53" t="n"/>
    </row>
    <row r="9" ht="20" customHeight="1">
      <c r="B9" s="16" t="inlineStr">
        <is>
          <t>Annulé</t>
        </is>
      </c>
      <c r="C9" s="52" t="n"/>
    </row>
    <row r="11" ht="24" customHeight="1">
      <c r="B11" s="48" t="inlineStr">
        <is>
          <t>Priorités</t>
        </is>
      </c>
      <c r="C11" s="51" t="n"/>
    </row>
    <row r="12" ht="20" customHeight="1">
      <c r="B12" s="16" t="inlineStr">
        <is>
          <t>Critique</t>
        </is>
      </c>
      <c r="C12" s="52" t="n"/>
    </row>
    <row r="13" ht="20" customHeight="1">
      <c r="B13" s="20" t="inlineStr">
        <is>
          <t>Haute</t>
        </is>
      </c>
      <c r="C13" s="53" t="n"/>
    </row>
    <row r="14" ht="20" customHeight="1">
      <c r="B14" s="16" t="inlineStr">
        <is>
          <t>Moyenne</t>
        </is>
      </c>
      <c r="C14" s="52" t="n"/>
    </row>
    <row r="15" ht="20" customHeight="1">
      <c r="B15" s="20" t="inlineStr">
        <is>
          <t>Faible</t>
        </is>
      </c>
      <c r="C15" s="53" t="n"/>
    </row>
    <row r="17" ht="24" customHeight="1">
      <c r="B17" s="48" t="inlineStr">
        <is>
          <t>Axes stratégiques</t>
        </is>
      </c>
      <c r="C17" s="51" t="n"/>
    </row>
    <row r="18" ht="20" customHeight="1">
      <c r="B18" s="16" t="inlineStr">
        <is>
          <t>Stratégie</t>
        </is>
      </c>
      <c r="C18" s="52" t="n"/>
    </row>
    <row r="19" ht="20" customHeight="1">
      <c r="B19" s="20" t="inlineStr">
        <is>
          <t>Opérations</t>
        </is>
      </c>
      <c r="C19" s="53" t="n"/>
    </row>
    <row r="20" ht="20" customHeight="1">
      <c r="B20" s="16" t="inlineStr">
        <is>
          <t>RH &amp; Formation</t>
        </is>
      </c>
      <c r="C20" s="52" t="n"/>
    </row>
    <row r="21" ht="20" customHeight="1">
      <c r="B21" s="20" t="inlineStr">
        <is>
          <t>Digital &amp; SI</t>
        </is>
      </c>
      <c r="C21" s="53" t="n"/>
    </row>
    <row r="22" ht="20" customHeight="1">
      <c r="B22" s="16" t="inlineStr">
        <is>
          <t>Finance</t>
        </is>
      </c>
      <c r="C22" s="52" t="n"/>
    </row>
    <row r="23" ht="20" customHeight="1">
      <c r="B23" s="20" t="inlineStr">
        <is>
          <t>Qualité</t>
        </is>
      </c>
      <c r="C23" s="53" t="n"/>
    </row>
    <row r="24" ht="20" customHeight="1">
      <c r="B24" s="16" t="inlineStr">
        <is>
          <t>Commercial</t>
        </is>
      </c>
      <c r="C24" s="52" t="n"/>
    </row>
    <row r="25" ht="20" customHeight="1">
      <c r="B25" s="20" t="inlineStr">
        <is>
          <t>Communication</t>
        </is>
      </c>
      <c r="C25" s="53" t="n"/>
    </row>
    <row r="27" ht="24" customHeight="1">
      <c r="B27" s="48" t="inlineStr">
        <is>
          <t>Catégories</t>
        </is>
      </c>
      <c r="C27" s="51" t="n"/>
    </row>
    <row r="28" ht="20" customHeight="1">
      <c r="B28" s="16" t="inlineStr">
        <is>
          <t>Projet</t>
        </is>
      </c>
      <c r="C28" s="52" t="n"/>
    </row>
    <row r="29" ht="20" customHeight="1">
      <c r="B29" s="20" t="inlineStr">
        <is>
          <t>Processus</t>
        </is>
      </c>
      <c r="C29" s="53" t="n"/>
    </row>
    <row r="30" ht="20" customHeight="1">
      <c r="B30" s="16" t="inlineStr">
        <is>
          <t>Conformité</t>
        </is>
      </c>
      <c r="C30" s="52" t="n"/>
    </row>
    <row r="31" ht="20" customHeight="1">
      <c r="B31" s="20" t="inlineStr">
        <is>
          <t>Innovation</t>
        </is>
      </c>
      <c r="C31" s="53" t="n"/>
    </row>
    <row r="32" ht="20" customHeight="1">
      <c r="B32" s="16" t="inlineStr">
        <is>
          <t>Amélioration</t>
        </is>
      </c>
      <c r="C32" s="52" t="n"/>
    </row>
    <row r="33" ht="20" customHeight="1">
      <c r="B33" s="20" t="inlineStr">
        <is>
          <t>Urgence</t>
        </is>
      </c>
      <c r="C33" s="53" t="n"/>
    </row>
    <row r="35" ht="24" customHeight="1">
      <c r="B35" s="48" t="inlineStr">
        <is>
          <t>Responsables</t>
        </is>
      </c>
      <c r="C35" s="51" t="n"/>
    </row>
    <row r="36" ht="20" customHeight="1">
      <c r="B36" s="16" t="inlineStr">
        <is>
          <t>Marie Dupont</t>
        </is>
      </c>
      <c r="C36" s="52" t="n"/>
    </row>
    <row r="37" ht="20" customHeight="1">
      <c r="B37" s="20" t="inlineStr">
        <is>
          <t>Jean Martin</t>
        </is>
      </c>
      <c r="C37" s="53" t="n"/>
    </row>
    <row r="38" ht="20" customHeight="1">
      <c r="B38" s="16" t="inlineStr">
        <is>
          <t>Sophie Bernard</t>
        </is>
      </c>
      <c r="C38" s="52" t="n"/>
    </row>
    <row r="39" ht="20" customHeight="1">
      <c r="B39" s="20" t="inlineStr">
        <is>
          <t>Pierre Leroy</t>
        </is>
      </c>
      <c r="C39" s="53" t="n"/>
    </row>
    <row r="40" ht="20" customHeight="1">
      <c r="B40" s="16" t="inlineStr">
        <is>
          <t>Isabelle Moreau</t>
        </is>
      </c>
      <c r="C40" s="52" t="n"/>
    </row>
    <row r="41" ht="20" customHeight="1">
      <c r="B41" s="20" t="inlineStr">
        <is>
          <t>Thomas Petit</t>
        </is>
      </c>
      <c r="C41" s="53" t="n"/>
    </row>
    <row r="42" ht="20" customHeight="1">
      <c r="B42" s="16" t="inlineStr">
        <is>
          <t>Camille Roux</t>
        </is>
      </c>
      <c r="C42" s="52" t="n"/>
    </row>
    <row r="43" ht="20" customHeight="1">
      <c r="B43" s="20" t="inlineStr">
        <is>
          <t>Nicolas Lambert</t>
        </is>
      </c>
      <c r="C43" s="53" t="n"/>
    </row>
  </sheetData>
  <mergeCells count="1">
    <mergeCell ref="B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4748B"/>
    <outlinePr summaryBelow="1" summaryRight="1"/>
    <pageSetUpPr/>
  </sheetPr>
  <dimension ref="B2:C3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0" customWidth="1" min="3" max="3"/>
    <col width="5" customWidth="1" min="4" max="4"/>
  </cols>
  <sheetData>
    <row r="1" ht="8" customHeight="1"/>
    <row r="2" ht="50" customHeight="1">
      <c r="B2" s="1" t="inlineStr">
        <is>
          <t>MODE D'EMPLOI — PLAN D'ACTION</t>
        </is>
      </c>
    </row>
    <row r="3" ht="20" customHeight="1">
      <c r="B3" s="27" t="inlineStr">
        <is>
          <t>Guide d'utilisation — Généré le 04/03/2026</t>
        </is>
      </c>
    </row>
    <row r="5" ht="26" customHeight="1">
      <c r="B5" s="54" t="inlineStr">
        <is>
          <t>🗂️  ONGLETS DU CLASSEUR</t>
        </is>
      </c>
      <c r="C5" s="9" t="n"/>
    </row>
    <row r="6" ht="20" customHeight="1">
      <c r="B6" s="55" t="inlineStr">
        <is>
          <t>Plan d'action</t>
        </is>
      </c>
      <c r="C6" s="16" t="inlineStr">
        <is>
          <t>Saisie et suivi de toutes les actions. Tableau principal avec filtres automatiques.</t>
        </is>
      </c>
    </row>
    <row r="7" ht="20" customHeight="1">
      <c r="B7" s="56" t="inlineStr">
        <is>
          <t>Tableau de bord</t>
        </is>
      </c>
      <c r="C7" s="20" t="inlineStr">
        <is>
          <t>Vue synthétique : KPIs, répartitions et graphique d'avancement par axe.</t>
        </is>
      </c>
    </row>
    <row r="8" ht="20" customHeight="1">
      <c r="B8" s="55" t="inlineStr">
        <is>
          <t>Paramètres</t>
        </is>
      </c>
      <c r="C8" s="16" t="inlineStr">
        <is>
          <t>Référentiels des listes déroulantes (statuts, priorités, axes, responsables...).</t>
        </is>
      </c>
    </row>
    <row r="9" ht="20" customHeight="1">
      <c r="B9" s="56" t="inlineStr">
        <is>
          <t>Mode d'emploi</t>
        </is>
      </c>
      <c r="C9" s="20" t="inlineStr">
        <is>
          <t>Ce guide d'utilisation.</t>
        </is>
      </c>
    </row>
    <row r="10">
      <c r="B10" s="13" t="n"/>
      <c r="C10" s="13" t="n"/>
    </row>
    <row r="11" ht="26" customHeight="1">
      <c r="B11" s="54" t="inlineStr">
        <is>
          <t>✏️  SAISIE DES ACTIONS</t>
        </is>
      </c>
      <c r="C11" s="9" t="n"/>
    </row>
    <row r="12" ht="20" customHeight="1">
      <c r="B12" s="55" t="inlineStr">
        <is>
          <t>Colonne C — Action</t>
        </is>
      </c>
      <c r="C12" s="16" t="inlineStr">
        <is>
          <t>Décrivez l'action à mener de manière claire et actionnable.</t>
        </is>
      </c>
    </row>
    <row r="13" ht="20" customHeight="1">
      <c r="B13" s="56" t="inlineStr">
        <is>
          <t>Colonne D — Axe stratégique</t>
        </is>
      </c>
      <c r="C13" s="20" t="inlineStr">
        <is>
          <t>Sélectionnez dans la liste déroulante l'axe auquel appartient l'action.</t>
        </is>
      </c>
    </row>
    <row r="14" ht="20" customHeight="1">
      <c r="B14" s="55" t="inlineStr">
        <is>
          <t>Colonne E — Responsable</t>
        </is>
      </c>
      <c r="C14" s="16" t="inlineStr">
        <is>
          <t>Indiquez le nom du porteur de l'action (personne physique).</t>
        </is>
      </c>
    </row>
    <row r="15" ht="20" customHeight="1">
      <c r="B15" s="56" t="inlineStr">
        <is>
          <t>Colonnes F &amp; G — Dates</t>
        </is>
      </c>
      <c r="C15" s="20" t="inlineStr">
        <is>
          <t>Saisissez les dates au format JJ/MM/AAAA. L'échéance déclenche les alertes.</t>
        </is>
      </c>
    </row>
    <row r="16" ht="20" customHeight="1">
      <c r="B16" s="55" t="inlineStr">
        <is>
          <t>Colonne H — Priorité</t>
        </is>
      </c>
      <c r="C16" s="16" t="inlineStr">
        <is>
          <t>Choisissez : Critique / Haute / Moyenne / Faible via la liste déroulante.</t>
        </is>
      </c>
    </row>
    <row r="17" ht="20" customHeight="1">
      <c r="B17" s="56" t="inlineStr">
        <is>
          <t>Colonne I — Avancement</t>
        </is>
      </c>
      <c r="C17" s="20" t="inlineStr">
        <is>
          <t>Saisissez un pourcentage entre 0 et 1 (ex : 0,75 pour 75 %).</t>
        </is>
      </c>
    </row>
    <row r="18" ht="20" customHeight="1">
      <c r="B18" s="55" t="inlineStr">
        <is>
          <t>Colonne J — Catégorie</t>
        </is>
      </c>
      <c r="C18" s="16" t="inlineStr">
        <is>
          <t>Classez l'action par nature : Projet, Conformité, Innovation, etc.</t>
        </is>
      </c>
    </row>
    <row r="19" ht="20" customHeight="1">
      <c r="B19" s="56" t="inlineStr">
        <is>
          <t>Colonne K — Statut</t>
        </is>
      </c>
      <c r="C19" s="20" t="inlineStr">
        <is>
          <t>Mettez à jour régulièrement : Non démarré / En cours / En attente / Terminé / Annulé.</t>
        </is>
      </c>
    </row>
    <row r="20">
      <c r="B20" s="13" t="n"/>
      <c r="C20" s="13" t="n"/>
    </row>
    <row r="21" ht="26" customHeight="1">
      <c r="B21" s="54" t="inlineStr">
        <is>
          <t>⚠️  ALERTES AUTOMATIQUES</t>
        </is>
      </c>
      <c r="C21" s="9" t="n"/>
    </row>
    <row r="22" ht="20" customHeight="1">
      <c r="B22" s="55" t="inlineStr">
        <is>
          <t>EN RETARD (rouge)</t>
        </is>
      </c>
      <c r="C22" s="16" t="inlineStr">
        <is>
          <t>L'échéance est dépassée et l'action n'est pas terminée. Agir en priorité.</t>
        </is>
      </c>
    </row>
    <row r="23" ht="20" customHeight="1">
      <c r="B23" s="56" t="inlineStr">
        <is>
          <t>ÉCHÉANCE PROCHE (jaune)</t>
        </is>
      </c>
      <c r="C23" s="20" t="inlineStr">
        <is>
          <t>L'échéance est dans moins de 7 jours. Vérifier l'avancement.</t>
        </is>
      </c>
    </row>
    <row r="24" ht="20" customHeight="1">
      <c r="B24" s="55" t="inlineStr">
        <is>
          <t>Mise en forme conditionnelle</t>
        </is>
      </c>
      <c r="C24" s="16" t="inlineStr">
        <is>
          <t>Les colonnes Statut et Priorité changent de couleur automatiquement.</t>
        </is>
      </c>
    </row>
    <row r="25" ht="20" customHeight="1">
      <c r="B25" s="56" t="inlineStr">
        <is>
          <t>Barre de progression</t>
        </is>
      </c>
      <c r="C25" s="20" t="inlineStr">
        <is>
          <t xml:space="preserve">La colonne Avancement affiche une barre colorée proportionnelle au %. </t>
        </is>
      </c>
    </row>
    <row r="26">
      <c r="B26" s="13" t="n"/>
      <c r="C26" s="13" t="n"/>
    </row>
    <row r="27" ht="26" customHeight="1">
      <c r="B27" s="54" t="inlineStr">
        <is>
          <t>📊  TABLEAU DE BORD</t>
        </is>
      </c>
      <c r="C27" s="9" t="n"/>
    </row>
    <row r="28" ht="20" customHeight="1">
      <c r="B28" s="55" t="inlineStr">
        <is>
          <t>KPIs automatiques</t>
        </is>
      </c>
      <c r="C28" s="16" t="inlineStr">
        <is>
          <t>Les compteurs (total, terminées, en cours, en retard) se mettent à jour en temps réel.</t>
        </is>
      </c>
    </row>
    <row r="29" ht="20" customHeight="1">
      <c r="B29" s="56" t="inlineStr">
        <is>
          <t>Taux de complétion</t>
        </is>
      </c>
      <c r="C29" s="20" t="inlineStr">
        <is>
          <t>Calculé sur l'ensemble des actions saisies dans le plan.</t>
        </is>
      </c>
    </row>
    <row r="30" ht="20" customHeight="1">
      <c r="B30" s="55" t="inlineStr">
        <is>
          <t>Répartitions</t>
        </is>
      </c>
      <c r="C30" s="16" t="inlineStr">
        <is>
          <t>Nombre d'actions par statut et par priorité mis à jour automatiquement.</t>
        </is>
      </c>
    </row>
    <row r="31" ht="20" customHeight="1">
      <c r="B31" s="56" t="inlineStr">
        <is>
          <t>Graphique axes</t>
        </is>
      </c>
      <c r="C31" s="20" t="inlineStr">
        <is>
          <t>Avancement moyen calculé pour chaque axe stratégique.</t>
        </is>
      </c>
    </row>
    <row r="32">
      <c r="B32" s="13" t="n"/>
      <c r="C32" s="13" t="n"/>
    </row>
    <row r="33" ht="26" customHeight="1">
      <c r="B33" s="54" t="inlineStr">
        <is>
          <t>🔒  BONNES PRATIQUES</t>
        </is>
      </c>
      <c r="C33" s="9" t="n"/>
    </row>
    <row r="34" ht="20" customHeight="1">
      <c r="B34" s="55" t="inlineStr">
        <is>
          <t>Sauvegarde régulière</t>
        </is>
      </c>
      <c r="C34" s="16" t="inlineStr">
        <is>
          <t>Sauvegardez le fichier après chaque mise à jour importante.</t>
        </is>
      </c>
    </row>
    <row r="35" ht="20" customHeight="1">
      <c r="B35" s="56" t="inlineStr">
        <is>
          <t>Ne pas supprimer les lignes</t>
        </is>
      </c>
      <c r="C35" s="20" t="inlineStr">
        <is>
          <t>Insérez de nouvelles lignes dans la plage prévue (lignes 8 à 207).</t>
        </is>
      </c>
    </row>
    <row r="36" ht="20" customHeight="1">
      <c r="B36" s="55" t="inlineStr">
        <is>
          <t>Colonnes A, B, L</t>
        </is>
      </c>
      <c r="C36" s="16" t="inlineStr">
        <is>
          <t>Ces colonnes sont calculées automatiquement. Ne pas saisir manuellement.</t>
        </is>
      </c>
    </row>
    <row r="37" ht="20" customHeight="1">
      <c r="B37" s="56" t="inlineStr">
        <is>
          <t>Filtres</t>
        </is>
      </c>
      <c r="C37" s="20" t="inlineStr">
        <is>
          <t>Utilisez les filtres automatiques (ligne 7) pour afficher un sous-ensemble d'actions.</t>
        </is>
      </c>
    </row>
    <row r="38" ht="20" customHeight="1">
      <c r="B38" s="55" t="inlineStr">
        <is>
          <t>Onglet Paramètres</t>
        </is>
      </c>
      <c r="C38" s="16" t="inlineStr">
        <is>
          <t>Ne modifiez pas les valeurs de référence sans adapter les listes de validation.</t>
        </is>
      </c>
    </row>
    <row r="39">
      <c r="B39" s="13" t="n"/>
      <c r="C39" s="13" t="n"/>
    </row>
  </sheetData>
  <mergeCells count="7">
    <mergeCell ref="B2:C2"/>
    <mergeCell ref="B3:C3"/>
    <mergeCell ref="B5:C5"/>
    <mergeCell ref="B11:C11"/>
    <mergeCell ref="B21:C21"/>
    <mergeCell ref="B27:C27"/>
    <mergeCell ref="B33:C33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Axe</t>
        </is>
      </c>
      <c r="B1" t="inlineStr">
        <is>
          <t>Avancement %</t>
        </is>
      </c>
    </row>
    <row r="2">
      <c r="A2" t="inlineStr">
        <is>
          <t>Stratégie</t>
        </is>
      </c>
      <c r="B2">
        <f>IFERROR(AVERAGEIF('Plan d\'action'!D8:D207,"Stratégie",'Plan d\'action'!I8:I207),0)</f>
        <v/>
      </c>
    </row>
    <row r="3">
      <c r="A3" t="inlineStr">
        <is>
          <t>Opérations</t>
        </is>
      </c>
      <c r="B3">
        <f>IFERROR(AVERAGEIF('Plan d\'action'!D8:D207,"Opérations",'Plan d\'action'!I8:I207),0)</f>
        <v/>
      </c>
    </row>
    <row r="4">
      <c r="A4" t="inlineStr">
        <is>
          <t>RH &amp; Formation</t>
        </is>
      </c>
      <c r="B4">
        <f>IFERROR(AVERAGEIF('Plan d\'action'!D8:D207,"RH &amp; Formation",'Plan d\'action'!I8:I207),0)</f>
        <v/>
      </c>
    </row>
    <row r="5">
      <c r="A5" t="inlineStr">
        <is>
          <t>Digital &amp; SI</t>
        </is>
      </c>
      <c r="B5">
        <f>IFERROR(AVERAGEIF('Plan d\'action'!D8:D207,"Digital &amp; SI",'Plan d\'action'!I8:I207),0)</f>
        <v/>
      </c>
    </row>
    <row r="6">
      <c r="A6" t="inlineStr">
        <is>
          <t>Finance</t>
        </is>
      </c>
      <c r="B6">
        <f>IFERROR(AVERAGEIF('Plan d\'action'!D8:D207,"Finance",'Plan d\'action'!I8:I207),0)</f>
        <v/>
      </c>
    </row>
    <row r="7">
      <c r="A7" t="inlineStr">
        <is>
          <t>Qualité</t>
        </is>
      </c>
      <c r="B7">
        <f>IFERROR(AVERAGEIF('Plan d\'action'!D8:D207,"Qualité",'Plan d\'action'!I8:I207),0)</f>
        <v/>
      </c>
    </row>
    <row r="8">
      <c r="A8" t="inlineStr">
        <is>
          <t>Commercial</t>
        </is>
      </c>
      <c r="B8">
        <f>IFERROR(AVERAGEIF('Plan d\'action'!D8:D207,"Commercial",'Plan d\'action'!I8:I207),0)</f>
        <v/>
      </c>
    </row>
    <row r="9">
      <c r="A9" t="inlineStr">
        <is>
          <t>Communication</t>
        </is>
      </c>
      <c r="B9">
        <f>IFERROR(AVERAGEIF('Plan d\'action'!D8:D207,"Communication",'Plan d\'action'!I8:I207),0)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2026-03-04T19:58:31Z</dcterms:created>
  <dcterms:modified xmlns:dcterms="http://purl.org/dc/terms/" xmlns:xsi="http://www.w3.org/2001/XMLSchema-instance" xsi:type="dcterms:W3CDTF">2026-03-04T19:58:31Z</dcterms:modified>
</cp:coreProperties>
</file>